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D.1.1 - Architektonicko s..." sheetId="2" r:id="rId2"/>
    <sheet name="Pokyny pro vyplnění" sheetId="3" r:id="rId3"/>
  </sheets>
  <definedNames>
    <definedName name="_xlnm.Print_Area" localSheetId="0">'Rekapitulace stavby'!$D$4:$AO$36,'Rekapitulace stavby'!$C$42:$AQ$56</definedName>
    <definedName name="_xlnm._FilterDatabase" localSheetId="1" hidden="1">'D.1.1 - Architektonicko s...'!$C$98:$K$379</definedName>
    <definedName name="_xlnm.Print_Area" localSheetId="1">'D.1.1 - Architektonicko s...'!$C$4:$J$39,'D.1.1 - Architektonicko s...'!$C$45:$J$80,'D.1.1 - Architektonicko s...'!$C$86:$K$379</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'D.1.1 - Architektonicko s...'!$98:$98</definedName>
  </definedNames>
  <calcPr fullCalcOnLoad="1"/>
</workbook>
</file>

<file path=xl/sharedStrings.xml><?xml version="1.0" encoding="utf-8"?>
<sst xmlns="http://schemas.openxmlformats.org/spreadsheetml/2006/main" count="3030" uniqueCount="753">
  <si>
    <t>Export Komplet</t>
  </si>
  <si>
    <t>VZ</t>
  </si>
  <si>
    <t>2.0</t>
  </si>
  <si>
    <t>ZAMOK</t>
  </si>
  <si>
    <t>False</t>
  </si>
  <si>
    <t>{cba927c4-9fb4-4bb8-baf9-c91db811ce6c}</t>
  </si>
  <si>
    <t>0,01</t>
  </si>
  <si>
    <t>21</t>
  </si>
  <si>
    <t>15</t>
  </si>
  <si>
    <t>REKAPITULACE STAVBY</t>
  </si>
  <si>
    <t>v ---  níže se nacházejí doplnkové a pomocné údaje k sestavám  --- v</t>
  </si>
  <si>
    <t>Návod na vyplnění</t>
  </si>
  <si>
    <t>0,001</t>
  </si>
  <si>
    <t>Kód:</t>
  </si>
  <si>
    <t>2018-67</t>
  </si>
  <si>
    <t>Měnit lze pouze buňky se žlutým podbarvením!
1) v Rekapitulaci stavby vyplňte údaje o Uchazeči (přenesou se do ostatních sestav i v jiných listech)
2) na vybraných listech vyplňte v sestavě Soupis prací ceny u položek</t>
  </si>
  <si>
    <t>Stavba:</t>
  </si>
  <si>
    <t>Oprava střešního pláště původních garáží v Karlových Varech</t>
  </si>
  <si>
    <t>KSO:</t>
  </si>
  <si>
    <t/>
  </si>
  <si>
    <t>CC-CZ:</t>
  </si>
  <si>
    <t>Místo:</t>
  </si>
  <si>
    <t>Závodní 390/98c na parc.č. 527/54</t>
  </si>
  <si>
    <t>Datum:</t>
  </si>
  <si>
    <t>15.12.2018</t>
  </si>
  <si>
    <t>Zadavatel:</t>
  </si>
  <si>
    <t>IČ:</t>
  </si>
  <si>
    <t>Zdravotnická záchranná služba Karlovarského kraje</t>
  </si>
  <si>
    <t>DIČ:</t>
  </si>
  <si>
    <t>Uchazeč:</t>
  </si>
  <si>
    <t>Vyplň údaj</t>
  </si>
  <si>
    <t>Projektant:</t>
  </si>
  <si>
    <t>BPO spol. s r.o., Lidická 1239, Ostrov</t>
  </si>
  <si>
    <t>True</t>
  </si>
  <si>
    <t>Zpracovatel:</t>
  </si>
  <si>
    <t>Ing. C. Janoušová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</si>
  <si>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</si>
  <si>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</si>
  <si>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</si>
  <si>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</si>
  <si>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</si>
  <si>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</si>
  <si>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</si>
  <si>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</si>
  <si>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</si>
  <si>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</si>
  <si>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</si>
  <si>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</si>
  <si>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</si>
  <si>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</si>
  <si>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</si>
  <si>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</si>
  <si>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</si>
  <si>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</si>
  <si>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</si>
  <si>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</si>
  <si>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</si>
  <si>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</si>
  <si>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</si>
  <si>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</si>
  <si>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</si>
  <si>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</si>
  <si>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</si>
  <si>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</si>
  <si>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</si>
  <si>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</si>
  <si>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</si>
  <si>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</si>
  <si>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</si>
  <si>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</si>
  <si>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</si>
  <si>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</si>
  <si>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</si>
  <si>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</si>
  <si>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</si>
  <si>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</si>
  <si>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</si>
  <si>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</si>
  <si>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 stavební část</t>
  </si>
  <si>
    <t>STA</t>
  </si>
  <si>
    <t>1</t>
  </si>
  <si>
    <t>{9b837308-3a00-4040-9720-2f3521db9b17}</t>
  </si>
  <si>
    <t>2</t>
  </si>
  <si>
    <t>KRYCÍ LIST SOUPISU PRACÍ</t>
  </si>
  <si>
    <t>Objekt:</t>
  </si>
  <si>
    <t>D.1.1 - Architektonicko stavební část</t>
  </si>
  <si>
    <t>REKAPITULACE ČLENĚNÍ SOUPISU PRACÍ</t>
  </si>
  <si>
    <t>Kód dílu - Popis</t>
  </si>
  <si>
    <t>Cena celkem [CZK]</t>
  </si>
  <si>
    <t>-1</t>
  </si>
  <si>
    <t>HSV - Práce a dodávky HSV</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</si>
  <si>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</si>
  <si>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</si>
  <si>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</si>
  <si>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</si>
  <si>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</si>
  <si>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98 - Sanace</t>
  </si>
  <si>
    <t xml:space="preserve">    997 - Přesun sutě</t>
  </si>
  <si>
    <t>PSV - Práce a dodávky PSV</t>
  </si>
  <si>
    <t xml:space="preserve">    711 - Izolace proti vodě, vlhkosti a plynům</t>
  </si>
  <si>
    <t xml:space="preserve">    712 - Povlakové krytiny</t>
  </si>
  <si>
    <t xml:space="preserve">    764 - Konstrukce klempířské</t>
  </si>
  <si>
    <t xml:space="preserve">    765 - Krytina skládaná</t>
  </si>
  <si>
    <t xml:space="preserve">    767 - Konstrukce zámečnické</t>
  </si>
  <si>
    <t xml:space="preserve">    783 - Dokončovací práce - nátěry</t>
  </si>
  <si>
    <t>M - Práce a dodávky M</t>
  </si>
  <si>
    <t xml:space="preserve">    21-M - Elektromontáže</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</si>
  <si>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</si>
  <si>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</si>
  <si>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</si>
  <si>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</si>
  <si>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</si>
  <si>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</si>
  <si>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</si>
  <si>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</si>
  <si>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</si>
  <si>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</si>
  <si>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</si>
  <si>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</si>
  <si>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</si>
  <si>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</si>
  <si>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</si>
  <si>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</si>
  <si>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</si>
  <si>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</si>
  <si>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</si>
  <si>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</si>
  <si>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</si>
  <si>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94</t>
  </si>
  <si>
    <t>Lešení a stavební výtahy</t>
  </si>
  <si>
    <t>K</t>
  </si>
  <si>
    <t>941111121</t>
  </si>
  <si>
    <t>Montáž lešení řadového trubkového lehkého s podlahami zatížení do 200 kg/m2 š do 1,2 m v do 10 m</t>
  </si>
  <si>
    <t>m2</t>
  </si>
  <si>
    <t>CS ÚRS 2019 01</t>
  </si>
  <si>
    <t>4</t>
  </si>
  <si>
    <t>3</t>
  </si>
  <si>
    <t>-1379904220</t>
  </si>
  <si>
    <t>PP</t>
  </si>
  <si>
    <t>Montáž lešení řadového trubkového lehkého pracovního s podlahami s provozním zatížením tř. 3 do 200 kg/m2 šířky tř. W09 přes 0,9 do 1,2 m, výšky do 10 m</t>
  </si>
  <si>
    <t>PSC</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</si>
  <si>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</si>
  <si>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VV</t>
  </si>
  <si>
    <t>5,5*2*33,3</t>
  </si>
  <si>
    <t>941111221</t>
  </si>
  <si>
    <t>Příplatek k lešení řadovému trubkovému lehkému s podlahami š 1,2 m v 10 m za první a ZKD den použití</t>
  </si>
  <si>
    <t>-147875477</t>
  </si>
  <si>
    <t>Montáž lešení řadového trubkového lehkého pracovního s podlahami s provozním zatížením tř. 3 do 200 kg/m2 Příplatek za první a každý další den použití lešení k ceně -1121</t>
  </si>
  <si>
    <t>941111821</t>
  </si>
  <si>
    <t>Demontáž lešení řadového trubkového lehkého s podlahami zatížení do 200 kg/m2 š do 1,2 m v do 10 m</t>
  </si>
  <si>
    <t>59827776</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</si>
  <si>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</si>
  <si>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</si>
  <si>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944511111</t>
  </si>
  <si>
    <t>Montáž ochranné sítě z textilie z umělých vláken</t>
  </si>
  <si>
    <t>83341379</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</si>
  <si>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</si>
  <si>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</si>
  <si>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5</t>
  </si>
  <si>
    <t>944511211</t>
  </si>
  <si>
    <t>Příplatek k ochranné síti za první a ZKD den použití</t>
  </si>
  <si>
    <t>-2095625885</t>
  </si>
  <si>
    <t>Montáž ochranné sítě Příplatek za první a každý další den použití sítě k ceně -1111</t>
  </si>
  <si>
    <t>6</t>
  </si>
  <si>
    <t>944511811</t>
  </si>
  <si>
    <t>Demontáž ochranné sítě z textilie z umělých vláken</t>
  </si>
  <si>
    <t>1264382554</t>
  </si>
  <si>
    <t>Demontáž ochranné sítě zavěšené na konstrukci lešení z textilie z umělých vláken</t>
  </si>
  <si>
    <t>95</t>
  </si>
  <si>
    <t>Různé dokončovací konstrukce a práce pozemních staveb</t>
  </si>
  <si>
    <t>7</t>
  </si>
  <si>
    <t>953951313R</t>
  </si>
  <si>
    <t>Dodání a osazení dřevěných latí do 50x50 mm do betonových konstrukcí</t>
  </si>
  <si>
    <t>m</t>
  </si>
  <si>
    <t>-1922502340</t>
  </si>
  <si>
    <t>Dodání a osazení jednotlivých dřevěných výrobků latí do zdiva, betonu, mazanin nebo potěrů, o průřezu přes 90 do 250 mm2</t>
  </si>
  <si>
    <t>2*33,3</t>
  </si>
  <si>
    <t>8</t>
  </si>
  <si>
    <t>953961113</t>
  </si>
  <si>
    <t>Kotvy chemickým tmelem M 12 hl 110 mm do betonu, ŽB nebo kamene s vyvrtáním otvoru</t>
  </si>
  <si>
    <t>kus</t>
  </si>
  <si>
    <t>-2033934287</t>
  </si>
  <si>
    <t>Kotvy chemické s vyvrtáním otvoru do betonu, železobetonu nebo tvrdého kamene tmel, velikost M 12, hloubka 110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</si>
  <si>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</si>
  <si>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"kotvení dřevěného prvku"</t>
  </si>
  <si>
    <t>(2*33,3/0,3)*2</t>
  </si>
  <si>
    <t>953965121</t>
  </si>
  <si>
    <t>Kotevní šroub pro chemické kotvy M 12 dl 160 mm</t>
  </si>
  <si>
    <t>1142403065</t>
  </si>
  <si>
    <t>Kotvy chemické s vyvrtáním otvoru kotevní šrouby pro chemické kotvy, velikost M 12, délka 160 mm</t>
  </si>
  <si>
    <t>10</t>
  </si>
  <si>
    <t>953961114</t>
  </si>
  <si>
    <t>Kotvy chemickým tmelem M 16 hl 125 mm do betonu, ŽB nebo kamene s vyvrtáním otvoru</t>
  </si>
  <si>
    <t>251462493</t>
  </si>
  <si>
    <t>Kotvy chemické s vyvrtáním otvoru do betonu, železobetonu nebo tvrdého kamene tmel, velikost M 16, hloubka 125 mm</t>
  </si>
  <si>
    <t>"kotvení žebříku"</t>
  </si>
  <si>
    <t>6*2*2</t>
  </si>
  <si>
    <t>11</t>
  </si>
  <si>
    <t>953965131</t>
  </si>
  <si>
    <t>Kotevní šroub pro chemické kotvy M 16 dl 190 mm</t>
  </si>
  <si>
    <t>762420762</t>
  </si>
  <si>
    <t>Kotvy chemické s vyvrtáním otvoru kotevní šrouby pro chemické kotvy, velikost M 16, délka 190 mm</t>
  </si>
  <si>
    <t>96</t>
  </si>
  <si>
    <t>Bourání konstrukcí</t>
  </si>
  <si>
    <t>12</t>
  </si>
  <si>
    <t>712500831</t>
  </si>
  <si>
    <t>Odstranění povlakové krytiny oblých střech jednovrstvé</t>
  </si>
  <si>
    <t>16</t>
  </si>
  <si>
    <t>806971541</t>
  </si>
  <si>
    <t>Odstranění ze střech oblých krytiny povlakové jednovrstvé</t>
  </si>
  <si>
    <t>P</t>
  </si>
  <si>
    <t>Poznámka k položce:
odstranění fóliové krytiny</t>
  </si>
  <si>
    <t>(1,115+12,145+1,115)*33,3</t>
  </si>
  <si>
    <t>13</t>
  </si>
  <si>
    <t>-1782798673</t>
  </si>
  <si>
    <t>Poznámka k položce:
- demontáž předpokládané podkladní asfaltové vrstvy</t>
  </si>
  <si>
    <t>14</t>
  </si>
  <si>
    <t>712500843</t>
  </si>
  <si>
    <t>Odstranění povlakové krytiny oblých střech od zbytkového asfaltového pásu odsekáním</t>
  </si>
  <si>
    <t>-156622616</t>
  </si>
  <si>
    <t>Odstranění ze střech oblých zbytkového asfaltového pásu odsekáním</t>
  </si>
  <si>
    <t>Poznámka k položce:
- odstranění frézováním</t>
  </si>
  <si>
    <t>764002801</t>
  </si>
  <si>
    <t>Demontáž závětrné lišty do suti</t>
  </si>
  <si>
    <t>1269342476</t>
  </si>
  <si>
    <t>Demontáž klempířských konstrukcí závětrné lišty do suti</t>
  </si>
  <si>
    <t>2*(1,115+12,145+1,115)</t>
  </si>
  <si>
    <t>764002811</t>
  </si>
  <si>
    <t>Demontáž okapového plechu do suti v krytině povlakové</t>
  </si>
  <si>
    <t>-216595072</t>
  </si>
  <si>
    <t>Demontáž klempířských konstrukcí okapového plechu do suti, v krytině povlakové</t>
  </si>
  <si>
    <t>17</t>
  </si>
  <si>
    <t>764004801</t>
  </si>
  <si>
    <t>Demontáž podokapního žlabu do suti</t>
  </si>
  <si>
    <t>-1627145010</t>
  </si>
  <si>
    <t>Demontáž klempířských konstrukcí žlabu podokapního do suti</t>
  </si>
  <si>
    <t>Poznámka k položce:
- demontáž vč. háků</t>
  </si>
  <si>
    <t>18</t>
  </si>
  <si>
    <t>764004861</t>
  </si>
  <si>
    <t>Demontáž svodu do suti</t>
  </si>
  <si>
    <t>-480061352</t>
  </si>
  <si>
    <t>Demontáž klempířských konstrukcí svodu do suti</t>
  </si>
  <si>
    <t>3*(5,78+1,0)+(2,06+1,0)</t>
  </si>
  <si>
    <t>97</t>
  </si>
  <si>
    <t>Prorážení otvorů a ostatní bourací práce</t>
  </si>
  <si>
    <t>19</t>
  </si>
  <si>
    <t>977211111</t>
  </si>
  <si>
    <t>Řezání stěnovou pilou ŽB kcí s výztuží průměru do 16 mm hl do 200 mm</t>
  </si>
  <si>
    <t>101242153</t>
  </si>
  <si>
    <t>Řezání konstrukcí stěnovou pilou železobetonových průměru řezané výztuže do 16 mm hloubka řezu do 200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</si>
  <si>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</si>
  <si>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"prořez betonové vrstvy u okapu"</t>
  </si>
  <si>
    <t>(2+2)*33,3</t>
  </si>
  <si>
    <t>98</t>
  </si>
  <si>
    <t>Sanace</t>
  </si>
  <si>
    <t>20</t>
  </si>
  <si>
    <t>985121101</t>
  </si>
  <si>
    <t>Tryskání degradovaného betonu stěn a rubu kleneb sušeným pískem</t>
  </si>
  <si>
    <t>2117885366</t>
  </si>
  <si>
    <t>Tryskání degradovaného betonu stěn, rubu kleneb a podlah křemičitým pískem sušeným</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</si>
  <si>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</si>
  <si>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"nesoudržné části betonu okapové římsy"</t>
  </si>
  <si>
    <t>2*33,3*(0,11+0,15)</t>
  </si>
  <si>
    <t>"nesoudržné části betonu střešních nosníků"</t>
  </si>
  <si>
    <t>2*14*(0,2*(0,55+0,275)+2*0,55*0,275)</t>
  </si>
  <si>
    <t>985311111</t>
  </si>
  <si>
    <t>Reprofilace stěn cementovými sanačními maltami tl 10 mm</t>
  </si>
  <si>
    <t>-363928038</t>
  </si>
  <si>
    <t>Reprofilace betonu sanačními maltami na cementové bázi ručně stěn, tloušťky do 10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</si>
  <si>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</si>
  <si>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"část po bourané části pro osazení dřevěného kotevního prvku"</t>
  </si>
  <si>
    <t>2*33,3*0,15</t>
  </si>
  <si>
    <t>22</t>
  </si>
  <si>
    <t>985311113</t>
  </si>
  <si>
    <t>Reprofilace stěn cementovými sanačními maltami tl 30 mm</t>
  </si>
  <si>
    <t>1489894924</t>
  </si>
  <si>
    <t>Reprofilace betonu sanačními maltami na cementové bázi ručně stěn, tloušťky přes 20 do 30 mm</t>
  </si>
  <si>
    <t>"střecha - 30%"</t>
  </si>
  <si>
    <t>(1,115+12,145+1,115)*33,3*0,3</t>
  </si>
  <si>
    <t>23</t>
  </si>
  <si>
    <t>985311213</t>
  </si>
  <si>
    <t>Reprofilace líce kleneb a podhledů cementovými sanačními maltami tl 30 mm</t>
  </si>
  <si>
    <t>-100388121</t>
  </si>
  <si>
    <t>Reprofilace betonu sanačními maltami na cementové bázi ručně líce kleneb a podhledů, tloušťky přes 20 do 30 mm</t>
  </si>
  <si>
    <t>"vysprávková malta 50% z celkové plochy"</t>
  </si>
  <si>
    <t>"okapové římsy"</t>
  </si>
  <si>
    <t>2*33,3*(0,11+0,15)*0,5</t>
  </si>
  <si>
    <t>"střešní nosníky"</t>
  </si>
  <si>
    <t>2*14*(0,2*(0,55+0,275)+2*0,55*0,275)*0,5</t>
  </si>
  <si>
    <t>24</t>
  </si>
  <si>
    <t>985312123</t>
  </si>
  <si>
    <t>Stěrka k vyrovnání betonových ploch líce kleneb a podhledů tl 4 mm</t>
  </si>
  <si>
    <t>-2127892906</t>
  </si>
  <si>
    <t>Stěrka k vyrovnání ploch reprofilovaného betonu líce kleneb a podhledů, tloušťky přes 3 do 4 mm</t>
  </si>
  <si>
    <t xml:space="preserve">Poznámka k souboru cen:
1. V cenách nejsou započteny náklady na ochranný nátěr, které se oceňují souborem cen 985 32-4 Ochranný nátěr betonu.
</t>
  </si>
  <si>
    <t>25</t>
  </si>
  <si>
    <t>985321111</t>
  </si>
  <si>
    <t>Ochranný nátěr výztuže na cementové bázi stěn, líce kleneb a podhledů 1 vrstva tl 1 mm</t>
  </si>
  <si>
    <t>1222391981</t>
  </si>
  <si>
    <t>Ochranný nátěr betonářské výztuže 1 vrstva tloušťky 1 mm na cementové bázi stěn, líce kleneb a podhledů</t>
  </si>
  <si>
    <t xml:space="preserve">Poznámka k souboru cen:
1. Množství měrných jednotek se určuje v m2 rozvinuté betonové plochy, na které se výztuž ošetřuje. Je uvažováno 10 bm výztuže na 1 m2 plochy.
</t>
  </si>
  <si>
    <t>"ochrana výztuže 10% z celkové plochy"</t>
  </si>
  <si>
    <t>2*33,3*(0,11+0,15)*0,1</t>
  </si>
  <si>
    <t>26</t>
  </si>
  <si>
    <t>985323111</t>
  </si>
  <si>
    <t>Spojovací můstek reprofilovaného betonu na cementové bázi tl 1 mm</t>
  </si>
  <si>
    <t>958379044</t>
  </si>
  <si>
    <t>Spojovací můstek reprofilovaného betonu na cementové bázi, tloušťky 1 mm</t>
  </si>
  <si>
    <t>997</t>
  </si>
  <si>
    <t>Přesun sutě</t>
  </si>
  <si>
    <t>27</t>
  </si>
  <si>
    <t>997013112</t>
  </si>
  <si>
    <t>Vnitrostaveništní doprava suti a vybouraných hmot pro budovy v do 9 m s použitím mechanizace</t>
  </si>
  <si>
    <t>t</t>
  </si>
  <si>
    <t>-652812502</t>
  </si>
  <si>
    <t>Vnitrostaveništní doprava suti a vybouraných hmot vodorovně do 50 m svisle s použitím mechanizace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</si>
  <si>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</si>
  <si>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28</t>
  </si>
  <si>
    <t>997013311</t>
  </si>
  <si>
    <t>Montáž a demontáž shozu suti v do 10 m</t>
  </si>
  <si>
    <t>1687934297</t>
  </si>
  <si>
    <t>Doprava suti shozem montáž a demontáž shozu výšky do 10 m</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</si>
  <si>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</si>
  <si>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2*5,5</t>
  </si>
  <si>
    <t>29</t>
  </si>
  <si>
    <t>997013321</t>
  </si>
  <si>
    <t>Příplatek k shozu suti v do 10 m za první a ZKD den použití</t>
  </si>
  <si>
    <t>1010515403</t>
  </si>
  <si>
    <t>Doprava suti shozem montáž a demontáž shozu výšky Příplatek za první a každý další den použití shozu k ceně -3311</t>
  </si>
  <si>
    <t>Poznámka k položce:
5 dní</t>
  </si>
  <si>
    <t>11*5 'Přepočtené koeficientem množství</t>
  </si>
  <si>
    <t>30</t>
  </si>
  <si>
    <t>997013501</t>
  </si>
  <si>
    <t>Odvoz suti a vybouraných hmot na skládku nebo meziskládku do 1 km se složením</t>
  </si>
  <si>
    <t>-1433213322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</si>
  <si>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</si>
  <si>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</si>
  <si>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31</t>
  </si>
  <si>
    <t>997013509</t>
  </si>
  <si>
    <t>Příplatek k odvozu suti a vybouraných hmot na skládku ZKD 1 km přes 1 km</t>
  </si>
  <si>
    <t>1406052686</t>
  </si>
  <si>
    <t>Odvoz suti a vybouraných hmot na skládku nebo meziskládku se složením, na vzdálenost Příplatek k ceně za každý další i započatý 1 km přes 1 km</t>
  </si>
  <si>
    <t>Poznámka k položce:
skládka 12 km</t>
  </si>
  <si>
    <t>13,959*11 'Přepočtené koeficientem množství</t>
  </si>
  <si>
    <t>32</t>
  </si>
  <si>
    <t>997013831</t>
  </si>
  <si>
    <t>Poplatek za uložení na skládce (skládkovné) stavebního odpadu směsného kód odpadu 170 904</t>
  </si>
  <si>
    <t>1905158347</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</si>
  <si>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</si>
  <si>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</si>
  <si>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</si>
  <si>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</si>
  <si>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711</t>
  </si>
  <si>
    <t>Izolace proti vodě, vlhkosti a plynům</t>
  </si>
  <si>
    <t>33</t>
  </si>
  <si>
    <t>711113111</t>
  </si>
  <si>
    <t>Izolace proti vlhkosti na vodorovné ploše za studena těsnicím nátěrem na bázi pryže (latexu) a bitumenů</t>
  </si>
  <si>
    <t>-459531204</t>
  </si>
  <si>
    <t>Izolace proti zemní vlhkosti natěradly a tmely za studena na ploše vodorovné V těsnícím nátěrem na bázi pryže (latexu) a bitumenů</t>
  </si>
  <si>
    <t>34</t>
  </si>
  <si>
    <t>998711102</t>
  </si>
  <si>
    <t>Přesun hmot tonážní pro izolace proti vodě, vlhkosti a plynům v objektech výšky do 12 m</t>
  </si>
  <si>
    <t>83897223</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</si>
  <si>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</si>
  <si>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</si>
  <si>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</si>
  <si>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</si>
  <si>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35</t>
  </si>
  <si>
    <t>712363005</t>
  </si>
  <si>
    <t>Provedení povlakové krytiny střech do 10° navařením fólie PVC na oplechování v plné ploše</t>
  </si>
  <si>
    <t>1202789851</t>
  </si>
  <si>
    <t>Provedení povlakové krytiny střech plochých do 10° fólií termoplastickou mPVC (měkčené PVC) aplikace fólie na oplechování (na tzv. fóliový plech) horkovzdušným navařením v plné ploše</t>
  </si>
  <si>
    <t xml:space="preserve">Poznámka k souboru cen:
1. Povlakové krytiny střech jednotlivě do 10 m2 se oceňují skladebně cenou příslušné izolace a cenou 712 39-9097 Příplatek za plochu do 10 m2.
</t>
  </si>
  <si>
    <t>2*(1,115+12,145+1,115)*0,1</t>
  </si>
  <si>
    <t>36</t>
  </si>
  <si>
    <t>712999002</t>
  </si>
  <si>
    <t>Montáž tvarovky prostupu hromosvodu z PVC, FPO, vnitřní průměr do 15mm, výška do 300mm</t>
  </si>
  <si>
    <t>-918138549</t>
  </si>
  <si>
    <t>Provedení povlakové krytiny střech - ostatní práce montáž tvarovky pro utěsnění prostupu hromosvodu z PVC vnitřní průměr do 15 mm, výška do 300 mm</t>
  </si>
  <si>
    <t xml:space="preserve">Poznámka k souboru cen:
1. Cena -8106 se používá pro střechy s kačírkem nebo s jinými přitěžujícím souvrstvím.
</t>
  </si>
  <si>
    <t>37</t>
  </si>
  <si>
    <t>712363115</t>
  </si>
  <si>
    <t>Provedení povlakové krytiny střech do 10° zaizolování prostupů kruhového průřezu D do 300 mm</t>
  </si>
  <si>
    <t>-1108554647</t>
  </si>
  <si>
    <t>Provedení povlakové krytiny střech plochých do 10° fólií ostatní činnosti při pokládání hydroizolačních fólií (materiál ve specifikaci) zaizolování prostupů střešní rovinou kruhový průřez, průměr do 300 mm</t>
  </si>
  <si>
    <t>38</t>
  </si>
  <si>
    <t>712363402</t>
  </si>
  <si>
    <t>Provedení povlak krytiny mechanicky kotvenou do betonu TI tl do 100 mm krajní pole, budova v do 18m</t>
  </si>
  <si>
    <t>-1365263037</t>
  </si>
  <si>
    <t>Provedení povlakové krytiny střech plochých do 10° s mechanicky kotvenou izolací včetně položení fólie a horkovzdušného svaření tl. tepelné izolace do 100 mm budovy výšky do 18 m, kotvené do betonu nebo pórobetonu okraj</t>
  </si>
  <si>
    <t xml:space="preserve">Poznámka k souboru cen: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</si>
  <si>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39</t>
  </si>
  <si>
    <t>M</t>
  </si>
  <si>
    <t>28322012</t>
  </si>
  <si>
    <t>fólie hydroizolační střešní mPVC mechanicky kotvená tl 1,5mm šedá</t>
  </si>
  <si>
    <t>-1454234100</t>
  </si>
  <si>
    <t>Poznámka k položce:
krytina z měkčeného PVC s požární odolností B Roof (t3)</t>
  </si>
  <si>
    <t>478,688*1,15 'Přepočtené koeficientem množství</t>
  </si>
  <si>
    <t>40</t>
  </si>
  <si>
    <t>283220000</t>
  </si>
  <si>
    <t>fólie hydroizolační střešní mPVC mechanicky kotvená tl 2,0mm šedá</t>
  </si>
  <si>
    <t>223483848</t>
  </si>
  <si>
    <t>"lemování prostupů"</t>
  </si>
  <si>
    <t>2*0,75+3*0,5</t>
  </si>
  <si>
    <t>"opracování detailů, překrytí mechanicky kotvených prvků"</t>
  </si>
  <si>
    <t>10,0</t>
  </si>
  <si>
    <t>41</t>
  </si>
  <si>
    <t>712591171</t>
  </si>
  <si>
    <t>Provedení povlakové krytiny oblých střech podkladní textilní vrstvy</t>
  </si>
  <si>
    <t>153004055</t>
  </si>
  <si>
    <t>Provedení povlakové krytiny střech oblých – ostatní práce provedení vrstvy textilní podkladní</t>
  </si>
  <si>
    <t xml:space="preserve">Poznámka k souboru cen:
1. Cenami -9095 až -9097 nelze oceňovat opravy a údržbu povlakové krytiny.
</t>
  </si>
  <si>
    <t>42</t>
  </si>
  <si>
    <t>693111990</t>
  </si>
  <si>
    <t>geotextilie netkaná separační, ochranná, filtrační, drenážní  PES(70%)+PP(30%) 300g/m2</t>
  </si>
  <si>
    <t>1075013593</t>
  </si>
  <si>
    <t>43</t>
  </si>
  <si>
    <t>998712102</t>
  </si>
  <si>
    <t>Přesun hmot tonážní tonážní pro krytiny povlakové v objektech v do 12 m</t>
  </si>
  <si>
    <t>202181945</t>
  </si>
  <si>
    <t>Přesun hmot pro povlakové krytiny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</si>
  <si>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</si>
  <si>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</si>
  <si>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</si>
  <si>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44</t>
  </si>
  <si>
    <t>764203156</t>
  </si>
  <si>
    <t>Montáž sněhového zachytávače pro krytiny průběžného dvoutrubkového</t>
  </si>
  <si>
    <t>1330454251</t>
  </si>
  <si>
    <t>Montáž oplechování střešních prvků sněhového zachytávače průbežného dvoutrubkového</t>
  </si>
  <si>
    <t>Poznámka k položce:
Sněholamy zhotoveny z typových prvků jako dvoutrubkové z ocelového profilu prům. 32 mm včetně typových svěrek. materiál - pozinkovaná ocel+práškové lakování RAL 7011 (šedá) např. Lindab KTPIPE. Sněholamy budou uchycovány pomocí držáků s integrovanou PVC manžetou TOPWET</t>
  </si>
  <si>
    <t>10*3,0</t>
  </si>
  <si>
    <t>45</t>
  </si>
  <si>
    <t>553446620</t>
  </si>
  <si>
    <t>trubka sněhové zábrany dl 6m</t>
  </si>
  <si>
    <t>395763566</t>
  </si>
  <si>
    <t>2*30,0</t>
  </si>
  <si>
    <t>46</t>
  </si>
  <si>
    <t>553446600</t>
  </si>
  <si>
    <t>držák sněhové zábrany Al</t>
  </si>
  <si>
    <t>-1474718677</t>
  </si>
  <si>
    <t>2*30</t>
  </si>
  <si>
    <t>47</t>
  </si>
  <si>
    <t>553446610</t>
  </si>
  <si>
    <t>nástavec sněhové zábrany Al</t>
  </si>
  <si>
    <t>-2079603326</t>
  </si>
  <si>
    <t>48</t>
  </si>
  <si>
    <t>764212633</t>
  </si>
  <si>
    <t>Oplechování štítu závětrnou lištou z Pz s povrchovou úpravou rš 250 mm</t>
  </si>
  <si>
    <t>1401719184</t>
  </si>
  <si>
    <t>Oplechování střešních prvků z pozinkovaného plechu s povrchovou úpravou štítu závětrnou lištou rš 250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</si>
  <si>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</si>
  <si>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Poznámka k položce:
- ozn. K2
- materiál Lindab Seamline s povrchovou úpravou Premium, odstín 461 kamenná šeď (RAL 7038)</t>
  </si>
  <si>
    <t>49</t>
  </si>
  <si>
    <t>764212663</t>
  </si>
  <si>
    <t>Oplechování rovné okapové hrany z Pz s povrchovou úpravou rš 250 mm</t>
  </si>
  <si>
    <t>864965482</t>
  </si>
  <si>
    <t>Oplechování střešních prvků z pozinkovaného plechu s povrchovou úpravou okapu okapovým plechem střechy rovné rš 250 mm</t>
  </si>
  <si>
    <t>Poznámka k položce:
- ozn. K1
- materiál Lindab Seamline s povrchovou úpravou Premium, odstín 461 kamenná šeď (RAL 7038)</t>
  </si>
  <si>
    <t>50</t>
  </si>
  <si>
    <t>764511603</t>
  </si>
  <si>
    <t>Žlab podokapní půlkruhový z Pz s povrchovou úpravou rš 400 mm</t>
  </si>
  <si>
    <t>1145041457</t>
  </si>
  <si>
    <t>Žlab podokapní z pozinkovaného plechu s povrchovou úpravou včetně háků a čel půlkruhový rš 400 mm</t>
  </si>
  <si>
    <t>Poznámka k položce:
- ozn. K3
- materiál Lindab Seamline s povrchovou úpravou Premium, odstín 461 kamenná šeď (RAL 7038)</t>
  </si>
  <si>
    <t>51</t>
  </si>
  <si>
    <t>764518623</t>
  </si>
  <si>
    <t>Svody kruhové včetně objímek, kolen, odskoků z Pz s povrchovou úpravou průměru 120 mm</t>
  </si>
  <si>
    <t>1951796096</t>
  </si>
  <si>
    <t>Svod z pozinkovaného plechu s upraveným povrchem včetně objímek, kolen a odskoků kruhový, průměru 120 mm</t>
  </si>
  <si>
    <t>Poznámka k položce:
- ozn. K4
- materiál Lindab Seamline s povrchovou úpravou Premium, odstín 461 kamenná šeď (RAL 7038)</t>
  </si>
  <si>
    <t>52</t>
  </si>
  <si>
    <t>998764102</t>
  </si>
  <si>
    <t>Přesun hmot tonážní pro konstrukce klempířské v objektech v do 12 m</t>
  </si>
  <si>
    <t>-2114706480</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</si>
  <si>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</si>
  <si>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</si>
  <si>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</si>
  <si>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</si>
  <si>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53</t>
  </si>
  <si>
    <t>765115421R</t>
  </si>
  <si>
    <t>D+M bezpečnostních kotevních prvků - lanový systém</t>
  </si>
  <si>
    <t>-583160987</t>
  </si>
  <si>
    <t>Poznámka k položce:
Záchytný systém lanový v hřebeni s nerezovými kotvícími body. Délka kotvících bodů 300 mm s kotvením do betonu
Přesná specifikace bezpečnostního kotevního systému viz PD</t>
  </si>
  <si>
    <t>54</t>
  </si>
  <si>
    <t>998765102</t>
  </si>
  <si>
    <t>Přesun hmot tonážní pro krytiny skládané v objektech v do 12 m</t>
  </si>
  <si>
    <t>-1058700078</t>
  </si>
  <si>
    <t>Přesun hmot pro krytiny skládané stanovený z hmotnosti přesunovaného materiálu vodorovná dopravní vzdálenost do 50 m na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</si>
  <si>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</si>
  <si>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767</t>
  </si>
  <si>
    <t>Konstrukce zámečnické</t>
  </si>
  <si>
    <t>55</t>
  </si>
  <si>
    <t>767832102</t>
  </si>
  <si>
    <t>Montáž venkovních požárních žebříků do zdiva bez suchovodu</t>
  </si>
  <si>
    <t>-1598564942</t>
  </si>
  <si>
    <t>Poznámka k položce:
- cena zahrnuje poplastovaný montážní držák L50x50x5 mm + patní plech P5x100x100 mm</t>
  </si>
  <si>
    <t>56</t>
  </si>
  <si>
    <t>767834112</t>
  </si>
  <si>
    <t>Příplatek k ceně za montáž ocharanného koše svařovaný</t>
  </si>
  <si>
    <t>-1828430314</t>
  </si>
  <si>
    <t>Montáž venkovních požárních žebříků Příplatek k cenám za montáž ochranného koše, připevněného svařováním</t>
  </si>
  <si>
    <t>57</t>
  </si>
  <si>
    <t>553970000R</t>
  </si>
  <si>
    <t>atypické kovové výrobky vč. nátěru C3 (životnost 15 let)</t>
  </si>
  <si>
    <t>kg</t>
  </si>
  <si>
    <t>-692088376</t>
  </si>
  <si>
    <t>Atypické kovové výrobky pozinkované  vč. nátěru C3 (životnost 15 let)</t>
  </si>
  <si>
    <t>Poznámka k položce:
přesná specifikace viz PD</t>
  </si>
  <si>
    <t>"provozní žebřík A-Z5"  490,0</t>
  </si>
  <si>
    <t>58</t>
  </si>
  <si>
    <t>998767102</t>
  </si>
  <si>
    <t>Přesun hmot tonážní pro zámečnické konstrukce v objektech v do 12 m</t>
  </si>
  <si>
    <t>-1132611360</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</si>
  <si>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</si>
  <si>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</si>
  <si>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</si>
  <si>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</si>
  <si>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59</t>
  </si>
  <si>
    <t>783213021</t>
  </si>
  <si>
    <t>Napouštěcí dvojnásobný syntetický biodní nátěr tesařských prvků nezabudovaných do konstrukce</t>
  </si>
  <si>
    <t>-1125067709</t>
  </si>
  <si>
    <t>Napouštěcí nátěr tesařských prvků proti dřevokazným houbám, hmyzu a plísním nezabudovaných do konstrukce dvojnásobný syntetický</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</si>
  <si>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</si>
  <si>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"dřevěný kotevní prvek"</t>
  </si>
  <si>
    <t>2*33,3*2*(0,15+0,06)</t>
  </si>
  <si>
    <t>60</t>
  </si>
  <si>
    <t>783218111</t>
  </si>
  <si>
    <t>Lazurovací dvojnásobný syntetický nátěr tesařských konstrukcí</t>
  </si>
  <si>
    <t>-449254413</t>
  </si>
  <si>
    <t>Lazurovací nátěr tesařských konstrukcí dvojnásobný syntetický</t>
  </si>
  <si>
    <t>2*33,3*(0,15+0,06)</t>
  </si>
  <si>
    <t>Práce a dodávky M</t>
  </si>
  <si>
    <t>21-M</t>
  </si>
  <si>
    <t>Elektromontáže</t>
  </si>
  <si>
    <t>61</t>
  </si>
  <si>
    <t>210220101-D</t>
  </si>
  <si>
    <t>Demontáž hromosvodného vedení svodových vodičů s podpěrami průměru do 10 mm</t>
  </si>
  <si>
    <t>64</t>
  </si>
  <si>
    <t>898405489</t>
  </si>
  <si>
    <t>Demontáž hromosvodného vedení svodových vodičů s podpěrami, průměru do 10 mm</t>
  </si>
  <si>
    <t>2*(1,115+12,145+1,115)+33,3+2,5+1,0</t>
  </si>
  <si>
    <t>62</t>
  </si>
  <si>
    <t>210220101</t>
  </si>
  <si>
    <t>Montáž hromosvodného vedení svodových vodičů s podpěrami průměru do 10 mm</t>
  </si>
  <si>
    <t>-1482838446</t>
  </si>
  <si>
    <t>Montáž hromosvodného vedení svodových vodičů s podpěrami, průměru do 10 mm</t>
  </si>
  <si>
    <t>Poznámka k položce:
- zpětná montáž
- při zpětném osazení se použijí typové kotvící prvky pro měkčené PVC</t>
  </si>
  <si>
    <t>63</t>
  </si>
  <si>
    <t>354415500</t>
  </si>
  <si>
    <t>podpěra vedení FeZn na lepenkovou krytinu a eternit 100 mm</t>
  </si>
  <si>
    <t>128</t>
  </si>
  <si>
    <t>377515151</t>
  </si>
  <si>
    <t>(2*(1,115+12,145+1,115)+33,3+2,5+1,0)/1,2</t>
  </si>
  <si>
    <t>VRN</t>
  </si>
  <si>
    <t>Vedlejší rozpočtové náklady</t>
  </si>
  <si>
    <t>VRN3</t>
  </si>
  <si>
    <t>Zařízení staveniště</t>
  </si>
  <si>
    <t>030001000</t>
  </si>
  <si>
    <t>soubor</t>
  </si>
  <si>
    <t>1024</t>
  </si>
  <si>
    <t>435479438</t>
  </si>
  <si>
    <t xml:space="preserve">Poznámka k položce:
V rámci nákladů na zařízení staveniště stanoví zhotovitel veškeré náklady spojené s vybudováním, provozem a odstraněním zařízení staveniště.
Náklady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vybavení objektů zařízení staveniště, náklady na energie spotřebované dodavatelem v rámci provozu zařízení staveniště, náklady na potřebný úklid v prostorách zařízení staveniště, náklady na nutnou údržbu a opravy na objektech zařízení staveniště a na přípojkách energií.
Náklady na odstranění objektů zařízení staveniště včetně přípojek energií a jejich odvoz. Položka zahrnuje i náklady na úpravu povrchů po odstranění zařízení staveniště a úklid ploch, na kterých bylo zařízení staveniště provozováno.
</t>
  </si>
  <si>
    <t>VRN9</t>
  </si>
  <si>
    <t>Ostatní náklady</t>
  </si>
  <si>
    <t>65</t>
  </si>
  <si>
    <t>090001000</t>
  </si>
  <si>
    <t>-1284118218</t>
  </si>
  <si>
    <t>Poznámka k položce:
Náklady na předání stavby, kolaudaci, pořízení fotodokumentace, BOZP a ostatní náklady vyplývající z obchodních podmínek jinde neuvedené.</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</si>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</sst>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3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33</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60"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42"/>
      <c r="BE28" s="30"/>
    </row>
    <row r="29" spans="2:57" s="2" customFormat="1" ht="14.4" customHeight="1">
      <c r="B29" s="44"/>
      <c r="C29" s="45"/>
      <c r="D29" s="31" t="s">
        <v>42</v>
      </c>
      <c r="E29" s="45"/>
      <c r="F29" s="31" t="s">
        <v>43</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44</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45</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46</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47</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48</v>
      </c>
      <c r="E35" s="52"/>
      <c r="F35" s="52"/>
      <c r="G35" s="52"/>
      <c r="H35" s="52"/>
      <c r="I35" s="52"/>
      <c r="J35" s="52"/>
      <c r="K35" s="52"/>
      <c r="L35" s="52"/>
      <c r="M35" s="52"/>
      <c r="N35" s="52"/>
      <c r="O35" s="52"/>
      <c r="P35" s="52"/>
      <c r="Q35" s="52"/>
      <c r="R35" s="52"/>
      <c r="S35" s="52"/>
      <c r="T35" s="53" t="s">
        <v>49</v>
      </c>
      <c r="U35" s="52"/>
      <c r="V35" s="52"/>
      <c r="W35" s="52"/>
      <c r="X35" s="54" t="s">
        <v>50</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2018-67</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Oprava střešního pláště původních garáží v Karlových Varech</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9" t="str">
        <f>IF(K8="","",K8)</f>
        <v>Závodní 390/98c na parc.č. 527/54</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IF(AN8="","",AN8)</f>
        <v>15.12.2018</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26.4" customHeight="1">
      <c r="B49" s="37"/>
      <c r="C49" s="31" t="s">
        <v>25</v>
      </c>
      <c r="D49" s="38"/>
      <c r="E49" s="38"/>
      <c r="F49" s="38"/>
      <c r="G49" s="38"/>
      <c r="H49" s="38"/>
      <c r="I49" s="38"/>
      <c r="J49" s="38"/>
      <c r="K49" s="38"/>
      <c r="L49" s="62" t="str">
        <f>IF(E11="","",E11)</f>
        <v>Zdravotnická záchranná služba Karlovarského kraje</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71" t="str">
        <f>IF(E17="","",E17)</f>
        <v>BPO spol. s r.o., Lidická 1239, Ostrov</v>
      </c>
      <c r="AN49" s="62"/>
      <c r="AO49" s="62"/>
      <c r="AP49" s="62"/>
      <c r="AQ49" s="38"/>
      <c r="AR49" s="42"/>
      <c r="AS49" s="72" t="s">
        <v>52</v>
      </c>
      <c r="AT49" s="73"/>
      <c r="AU49" s="74"/>
      <c r="AV49" s="74"/>
      <c r="AW49" s="74"/>
      <c r="AX49" s="74"/>
      <c r="AY49" s="74"/>
      <c r="AZ49" s="74"/>
      <c r="BA49" s="74"/>
      <c r="BB49" s="74"/>
      <c r="BC49" s="74"/>
      <c r="BD49" s="75"/>
    </row>
    <row r="50" spans="2:56" s="1" customFormat="1" ht="15.6" customHeight="1">
      <c r="B50" s="37"/>
      <c r="C50" s="31" t="s">
        <v>29</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71" t="str">
        <f>IF(E20="","",E20)</f>
        <v>Ing. C. Janoušová</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53</v>
      </c>
      <c r="D52" s="85"/>
      <c r="E52" s="85"/>
      <c r="F52" s="85"/>
      <c r="G52" s="85"/>
      <c r="H52" s="86"/>
      <c r="I52" s="87" t="s">
        <v>54</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55</v>
      </c>
      <c r="AH52" s="85"/>
      <c r="AI52" s="85"/>
      <c r="AJ52" s="85"/>
      <c r="AK52" s="85"/>
      <c r="AL52" s="85"/>
      <c r="AM52" s="85"/>
      <c r="AN52" s="87" t="s">
        <v>56</v>
      </c>
      <c r="AO52" s="85"/>
      <c r="AP52" s="85"/>
      <c r="AQ52" s="89" t="s">
        <v>57</v>
      </c>
      <c r="AR52" s="42"/>
      <c r="AS52" s="90" t="s">
        <v>58</v>
      </c>
      <c r="AT52" s="91" t="s">
        <v>59</v>
      </c>
      <c r="AU52" s="91" t="s">
        <v>60</v>
      </c>
      <c r="AV52" s="91" t="s">
        <v>61</v>
      </c>
      <c r="AW52" s="91" t="s">
        <v>62</v>
      </c>
      <c r="AX52" s="91" t="s">
        <v>63</v>
      </c>
      <c r="AY52" s="91" t="s">
        <v>64</v>
      </c>
      <c r="AZ52" s="91" t="s">
        <v>65</v>
      </c>
      <c r="BA52" s="91" t="s">
        <v>66</v>
      </c>
      <c r="BB52" s="91" t="s">
        <v>67</v>
      </c>
      <c r="BC52" s="91" t="s">
        <v>68</v>
      </c>
      <c r="BD52" s="92" t="s">
        <v>69</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70</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ROUND(AG55,2)</f>
        <v>0</v>
      </c>
      <c r="AH54" s="99"/>
      <c r="AI54" s="99"/>
      <c r="AJ54" s="99"/>
      <c r="AK54" s="99"/>
      <c r="AL54" s="99"/>
      <c r="AM54" s="99"/>
      <c r="AN54" s="100">
        <f>SUM(AG54,AT54)</f>
        <v>0</v>
      </c>
      <c r="AO54" s="100"/>
      <c r="AP54" s="100"/>
      <c r="AQ54" s="101" t="s">
        <v>19</v>
      </c>
      <c r="AR54" s="102"/>
      <c r="AS54" s="103">
        <f>ROUND(AS55,2)</f>
        <v>0</v>
      </c>
      <c r="AT54" s="104">
        <f>ROUND(SUM(AV54:AW54),2)</f>
        <v>0</v>
      </c>
      <c r="AU54" s="105">
        <f>ROUND(AU55,5)</f>
        <v>0</v>
      </c>
      <c r="AV54" s="104">
        <f>ROUND(AZ54*L29,2)</f>
        <v>0</v>
      </c>
      <c r="AW54" s="104">
        <f>ROUND(BA54*L30,2)</f>
        <v>0</v>
      </c>
      <c r="AX54" s="104">
        <f>ROUND(BB54*L29,2)</f>
        <v>0</v>
      </c>
      <c r="AY54" s="104">
        <f>ROUND(BC54*L30,2)</f>
        <v>0</v>
      </c>
      <c r="AZ54" s="104">
        <f>ROUND(AZ55,2)</f>
        <v>0</v>
      </c>
      <c r="BA54" s="104">
        <f>ROUND(BA55,2)</f>
        <v>0</v>
      </c>
      <c r="BB54" s="104">
        <f>ROUND(BB55,2)</f>
        <v>0</v>
      </c>
      <c r="BC54" s="104">
        <f>ROUND(BC55,2)</f>
        <v>0</v>
      </c>
      <c r="BD54" s="106">
        <f>ROUND(BD55,2)</f>
        <v>0</v>
      </c>
      <c r="BS54" s="107" t="s">
        <v>71</v>
      </c>
      <c r="BT54" s="107" t="s">
        <v>72</v>
      </c>
      <c r="BU54" s="108" t="s">
        <v>73</v>
      </c>
      <c r="BV54" s="107" t="s">
        <v>74</v>
      </c>
      <c r="BW54" s="107" t="s">
        <v>5</v>
      </c>
      <c r="BX54" s="107" t="s">
        <v>75</v>
      </c>
      <c r="CL54" s="107" t="s">
        <v>19</v>
      </c>
    </row>
    <row r="55" spans="1:91" s="6" customFormat="1" ht="14.4" customHeight="1">
      <c r="A55" s="109" t="s">
        <v>76</v>
      </c>
      <c r="B55" s="110"/>
      <c r="C55" s="111"/>
      <c r="D55" s="112" t="s">
        <v>77</v>
      </c>
      <c r="E55" s="112"/>
      <c r="F55" s="112"/>
      <c r="G55" s="112"/>
      <c r="H55" s="112"/>
      <c r="I55" s="113"/>
      <c r="J55" s="112" t="s">
        <v>78</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'D.1.1 - Architektonicko s...'!J30</f>
        <v>0</v>
      </c>
      <c r="AH55" s="113"/>
      <c r="AI55" s="113"/>
      <c r="AJ55" s="113"/>
      <c r="AK55" s="113"/>
      <c r="AL55" s="113"/>
      <c r="AM55" s="113"/>
      <c r="AN55" s="114">
        <f>SUM(AG55,AT55)</f>
        <v>0</v>
      </c>
      <c r="AO55" s="113"/>
      <c r="AP55" s="113"/>
      <c r="AQ55" s="115" t="s">
        <v>79</v>
      </c>
      <c r="AR55" s="116"/>
      <c r="AS55" s="117">
        <v>0</v>
      </c>
      <c r="AT55" s="118">
        <f>ROUND(SUM(AV55:AW55),2)</f>
        <v>0</v>
      </c>
      <c r="AU55" s="119">
        <f>'D.1.1 - Architektonicko s...'!P99</f>
        <v>0</v>
      </c>
      <c r="AV55" s="118">
        <f>'D.1.1 - Architektonicko s...'!J33</f>
        <v>0</v>
      </c>
      <c r="AW55" s="118">
        <f>'D.1.1 - Architektonicko s...'!J34</f>
        <v>0</v>
      </c>
      <c r="AX55" s="118">
        <f>'D.1.1 - Architektonicko s...'!J35</f>
        <v>0</v>
      </c>
      <c r="AY55" s="118">
        <f>'D.1.1 - Architektonicko s...'!J36</f>
        <v>0</v>
      </c>
      <c r="AZ55" s="118">
        <f>'D.1.1 - Architektonicko s...'!F33</f>
        <v>0</v>
      </c>
      <c r="BA55" s="118">
        <f>'D.1.1 - Architektonicko s...'!F34</f>
        <v>0</v>
      </c>
      <c r="BB55" s="118">
        <f>'D.1.1 - Architektonicko s...'!F35</f>
        <v>0</v>
      </c>
      <c r="BC55" s="118">
        <f>'D.1.1 - Architektonicko s...'!F36</f>
        <v>0</v>
      </c>
      <c r="BD55" s="120">
        <f>'D.1.1 - Architektonicko s...'!F37</f>
        <v>0</v>
      </c>
      <c r="BT55" s="121" t="s">
        <v>80</v>
      </c>
      <c r="BV55" s="121" t="s">
        <v>74</v>
      </c>
      <c r="BW55" s="121" t="s">
        <v>81</v>
      </c>
      <c r="BX55" s="121" t="s">
        <v>5</v>
      </c>
      <c r="CL55" s="121" t="s">
        <v>19</v>
      </c>
      <c r="CM55" s="121" t="s">
        <v>82</v>
      </c>
    </row>
    <row r="56" spans="2:44"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pans="2:44"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42"/>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D.1.1 - Architektonicko 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380"/>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6.00390625" style="0" customWidth="1"/>
    <col min="8" max="8" width="9.8515625" style="0" customWidth="1"/>
    <col min="9" max="9" width="17.28125" style="122"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6" t="s">
        <v>81</v>
      </c>
    </row>
    <row r="3" spans="2:46" ht="6.95" customHeight="1">
      <c r="B3" s="123"/>
      <c r="C3" s="124"/>
      <c r="D3" s="124"/>
      <c r="E3" s="124"/>
      <c r="F3" s="124"/>
      <c r="G3" s="124"/>
      <c r="H3" s="124"/>
      <c r="I3" s="125"/>
      <c r="J3" s="124"/>
      <c r="K3" s="124"/>
      <c r="L3" s="19"/>
      <c r="AT3" s="16" t="s">
        <v>82</v>
      </c>
    </row>
    <row r="4" spans="2:46" ht="24.95" customHeight="1">
      <c r="B4" s="19"/>
      <c r="D4" s="126" t="s">
        <v>83</v>
      </c>
      <c r="L4" s="19"/>
      <c r="M4" s="127" t="s">
        <v>10</v>
      </c>
      <c r="AT4" s="16" t="s">
        <v>4</v>
      </c>
    </row>
    <row r="5" spans="2:12" ht="6.95" customHeight="1">
      <c r="B5" s="19"/>
      <c r="L5" s="19"/>
    </row>
    <row r="6" spans="2:12" ht="12" customHeight="1">
      <c r="B6" s="19"/>
      <c r="D6" s="128" t="s">
        <v>16</v>
      </c>
      <c r="L6" s="19"/>
    </row>
    <row r="7" spans="2:12" ht="14.4" customHeight="1">
      <c r="B7" s="19"/>
      <c r="E7" s="129" t="str">
        <f>'Rekapitulace stavby'!K6</f>
        <v>Oprava střešního pláště původních garáží v Karlových Varech</v>
      </c>
      <c r="F7" s="128"/>
      <c r="G7" s="128"/>
      <c r="H7" s="128"/>
      <c r="L7" s="19"/>
    </row>
    <row r="8" spans="2:12" s="1" customFormat="1" ht="12" customHeight="1">
      <c r="B8" s="42"/>
      <c r="D8" s="128" t="s">
        <v>84</v>
      </c>
      <c r="I8" s="130"/>
      <c r="L8" s="42"/>
    </row>
    <row r="9" spans="2:12" s="1" customFormat="1" ht="36.95" customHeight="1">
      <c r="B9" s="42"/>
      <c r="E9" s="131" t="s">
        <v>85</v>
      </c>
      <c r="F9" s="1"/>
      <c r="G9" s="1"/>
      <c r="H9" s="1"/>
      <c r="I9" s="130"/>
      <c r="L9" s="42"/>
    </row>
    <row r="10" spans="2:12" s="1" customFormat="1" ht="12">
      <c r="B10" s="42"/>
      <c r="I10" s="130"/>
      <c r="L10" s="42"/>
    </row>
    <row r="11" spans="2:12" s="1" customFormat="1" ht="12" customHeight="1">
      <c r="B11" s="42"/>
      <c r="D11" s="128" t="s">
        <v>18</v>
      </c>
      <c r="F11" s="132" t="s">
        <v>19</v>
      </c>
      <c r="I11" s="133" t="s">
        <v>20</v>
      </c>
      <c r="J11" s="132" t="s">
        <v>19</v>
      </c>
      <c r="L11" s="42"/>
    </row>
    <row r="12" spans="2:12" s="1" customFormat="1" ht="12" customHeight="1">
      <c r="B12" s="42"/>
      <c r="D12" s="128" t="s">
        <v>21</v>
      </c>
      <c r="F12" s="132" t="s">
        <v>22</v>
      </c>
      <c r="I12" s="133" t="s">
        <v>23</v>
      </c>
      <c r="J12" s="134" t="str">
        <f>'Rekapitulace stavby'!AN8</f>
        <v>15.12.2018</v>
      </c>
      <c r="L12" s="42"/>
    </row>
    <row r="13" spans="2:12" s="1" customFormat="1" ht="10.8" customHeight="1">
      <c r="B13" s="42"/>
      <c r="I13" s="130"/>
      <c r="L13" s="42"/>
    </row>
    <row r="14" spans="2:12" s="1" customFormat="1" ht="12" customHeight="1">
      <c r="B14" s="42"/>
      <c r="D14" s="128" t="s">
        <v>25</v>
      </c>
      <c r="I14" s="133" t="s">
        <v>26</v>
      </c>
      <c r="J14" s="132" t="s">
        <v>19</v>
      </c>
      <c r="L14" s="42"/>
    </row>
    <row r="15" spans="2:12" s="1" customFormat="1" ht="18" customHeight="1">
      <c r="B15" s="42"/>
      <c r="E15" s="132" t="s">
        <v>27</v>
      </c>
      <c r="I15" s="133" t="s">
        <v>28</v>
      </c>
      <c r="J15" s="132" t="s">
        <v>19</v>
      </c>
      <c r="L15" s="42"/>
    </row>
    <row r="16" spans="2:12" s="1" customFormat="1" ht="6.95" customHeight="1">
      <c r="B16" s="42"/>
      <c r="I16" s="130"/>
      <c r="L16" s="42"/>
    </row>
    <row r="17" spans="2:12" s="1" customFormat="1" ht="12" customHeight="1">
      <c r="B17" s="42"/>
      <c r="D17" s="128" t="s">
        <v>29</v>
      </c>
      <c r="I17" s="133" t="s">
        <v>26</v>
      </c>
      <c r="J17" s="32" t="str">
        <f>'Rekapitulace stavby'!AN13</f>
        <v>Vyplň údaj</v>
      </c>
      <c r="L17" s="42"/>
    </row>
    <row r="18" spans="2:12" s="1" customFormat="1" ht="18" customHeight="1">
      <c r="B18" s="42"/>
      <c r="E18" s="32" t="str">
        <f>'Rekapitulace stavby'!E14</f>
        <v>Vyplň údaj</v>
      </c>
      <c r="F18" s="132"/>
      <c r="G18" s="132"/>
      <c r="H18" s="132"/>
      <c r="I18" s="133" t="s">
        <v>28</v>
      </c>
      <c r="J18" s="32" t="str">
        <f>'Rekapitulace stavby'!AN14</f>
        <v>Vyplň údaj</v>
      </c>
      <c r="L18" s="42"/>
    </row>
    <row r="19" spans="2:12" s="1" customFormat="1" ht="6.95" customHeight="1">
      <c r="B19" s="42"/>
      <c r="I19" s="130"/>
      <c r="L19" s="42"/>
    </row>
    <row r="20" spans="2:12" s="1" customFormat="1" ht="12" customHeight="1">
      <c r="B20" s="42"/>
      <c r="D20" s="128" t="s">
        <v>31</v>
      </c>
      <c r="I20" s="133" t="s">
        <v>26</v>
      </c>
      <c r="J20" s="132" t="s">
        <v>19</v>
      </c>
      <c r="L20" s="42"/>
    </row>
    <row r="21" spans="2:12" s="1" customFormat="1" ht="18" customHeight="1">
      <c r="B21" s="42"/>
      <c r="E21" s="132" t="s">
        <v>32</v>
      </c>
      <c r="I21" s="133" t="s">
        <v>28</v>
      </c>
      <c r="J21" s="132" t="s">
        <v>19</v>
      </c>
      <c r="L21" s="42"/>
    </row>
    <row r="22" spans="2:12" s="1" customFormat="1" ht="6.95" customHeight="1">
      <c r="B22" s="42"/>
      <c r="I22" s="130"/>
      <c r="L22" s="42"/>
    </row>
    <row r="23" spans="2:12" s="1" customFormat="1" ht="12" customHeight="1">
      <c r="B23" s="42"/>
      <c r="D23" s="128" t="s">
        <v>34</v>
      </c>
      <c r="I23" s="133" t="s">
        <v>26</v>
      </c>
      <c r="J23" s="132" t="s">
        <v>19</v>
      </c>
      <c r="L23" s="42"/>
    </row>
    <row r="24" spans="2:12" s="1" customFormat="1" ht="18" customHeight="1">
      <c r="B24" s="42"/>
      <c r="E24" s="132" t="s">
        <v>35</v>
      </c>
      <c r="I24" s="133" t="s">
        <v>28</v>
      </c>
      <c r="J24" s="132" t="s">
        <v>19</v>
      </c>
      <c r="L24" s="42"/>
    </row>
    <row r="25" spans="2:12" s="1" customFormat="1" ht="6.95" customHeight="1">
      <c r="B25" s="42"/>
      <c r="I25" s="130"/>
      <c r="L25" s="42"/>
    </row>
    <row r="26" spans="2:12" s="1" customFormat="1" ht="12" customHeight="1">
      <c r="B26" s="42"/>
      <c r="D26" s="128" t="s">
        <v>36</v>
      </c>
      <c r="I26" s="130"/>
      <c r="L26" s="42"/>
    </row>
    <row r="27" spans="2:12" s="7" customFormat="1" ht="14.4" customHeight="1">
      <c r="B27" s="135"/>
      <c r="E27" s="136" t="s">
        <v>19</v>
      </c>
      <c r="F27" s="136"/>
      <c r="G27" s="136"/>
      <c r="H27" s="136"/>
      <c r="I27" s="137"/>
      <c r="L27" s="135"/>
    </row>
    <row r="28" spans="2:12" s="1" customFormat="1" ht="6.95" customHeight="1">
      <c r="B28" s="42"/>
      <c r="I28" s="130"/>
      <c r="L28" s="42"/>
    </row>
    <row r="29" spans="2:12" s="1" customFormat="1" ht="6.95" customHeight="1">
      <c r="B29" s="42"/>
      <c r="D29" s="74"/>
      <c r="E29" s="74"/>
      <c r="F29" s="74"/>
      <c r="G29" s="74"/>
      <c r="H29" s="74"/>
      <c r="I29" s="138"/>
      <c r="J29" s="74"/>
      <c r="K29" s="74"/>
      <c r="L29" s="42"/>
    </row>
    <row r="30" spans="2:12" s="1" customFormat="1" ht="25.4" customHeight="1">
      <c r="B30" s="42"/>
      <c r="D30" s="139" t="s">
        <v>38</v>
      </c>
      <c r="I30" s="130"/>
      <c r="J30" s="140">
        <f>ROUND(J99,2)</f>
        <v>0</v>
      </c>
      <c r="L30" s="42"/>
    </row>
    <row r="31" spans="2:12" s="1" customFormat="1" ht="6.95" customHeight="1">
      <c r="B31" s="42"/>
      <c r="D31" s="74"/>
      <c r="E31" s="74"/>
      <c r="F31" s="74"/>
      <c r="G31" s="74"/>
      <c r="H31" s="74"/>
      <c r="I31" s="138"/>
      <c r="J31" s="74"/>
      <c r="K31" s="74"/>
      <c r="L31" s="42"/>
    </row>
    <row r="32" spans="2:12" s="1" customFormat="1" ht="14.4" customHeight="1">
      <c r="B32" s="42"/>
      <c r="F32" s="141" t="s">
        <v>40</v>
      </c>
      <c r="I32" s="142" t="s">
        <v>39</v>
      </c>
      <c r="J32" s="141" t="s">
        <v>41</v>
      </c>
      <c r="L32" s="42"/>
    </row>
    <row r="33" spans="2:12" s="1" customFormat="1" ht="14.4" customHeight="1">
      <c r="B33" s="42"/>
      <c r="D33" s="143" t="s">
        <v>42</v>
      </c>
      <c r="E33" s="128" t="s">
        <v>43</v>
      </c>
      <c r="F33" s="144">
        <f>ROUND((SUM(BE99:BE379)),2)</f>
        <v>0</v>
      </c>
      <c r="I33" s="145">
        <v>0.21</v>
      </c>
      <c r="J33" s="144">
        <f>ROUND(((SUM(BE99:BE379))*I33),2)</f>
        <v>0</v>
      </c>
      <c r="L33" s="42"/>
    </row>
    <row r="34" spans="2:12" s="1" customFormat="1" ht="14.4" customHeight="1">
      <c r="B34" s="42"/>
      <c r="E34" s="128" t="s">
        <v>44</v>
      </c>
      <c r="F34" s="144">
        <f>ROUND((SUM(BF99:BF379)),2)</f>
        <v>0</v>
      </c>
      <c r="I34" s="145">
        <v>0.15</v>
      </c>
      <c r="J34" s="144">
        <f>ROUND(((SUM(BF99:BF379))*I34),2)</f>
        <v>0</v>
      </c>
      <c r="L34" s="42"/>
    </row>
    <row r="35" spans="2:12" s="1" customFormat="1" ht="14.4" customHeight="1" hidden="1">
      <c r="B35" s="42"/>
      <c r="E35" s="128" t="s">
        <v>45</v>
      </c>
      <c r="F35" s="144">
        <f>ROUND((SUM(BG99:BG379)),2)</f>
        <v>0</v>
      </c>
      <c r="I35" s="145">
        <v>0.21</v>
      </c>
      <c r="J35" s="144">
        <f>0</f>
        <v>0</v>
      </c>
      <c r="L35" s="42"/>
    </row>
    <row r="36" spans="2:12" s="1" customFormat="1" ht="14.4" customHeight="1" hidden="1">
      <c r="B36" s="42"/>
      <c r="E36" s="128" t="s">
        <v>46</v>
      </c>
      <c r="F36" s="144">
        <f>ROUND((SUM(BH99:BH379)),2)</f>
        <v>0</v>
      </c>
      <c r="I36" s="145">
        <v>0.15</v>
      </c>
      <c r="J36" s="144">
        <f>0</f>
        <v>0</v>
      </c>
      <c r="L36" s="42"/>
    </row>
    <row r="37" spans="2:12" s="1" customFormat="1" ht="14.4" customHeight="1" hidden="1">
      <c r="B37" s="42"/>
      <c r="E37" s="128" t="s">
        <v>47</v>
      </c>
      <c r="F37" s="144">
        <f>ROUND((SUM(BI99:BI379)),2)</f>
        <v>0</v>
      </c>
      <c r="I37" s="145">
        <v>0</v>
      </c>
      <c r="J37" s="144">
        <f>0</f>
        <v>0</v>
      </c>
      <c r="L37" s="42"/>
    </row>
    <row r="38" spans="2:12" s="1" customFormat="1" ht="6.95" customHeight="1">
      <c r="B38" s="42"/>
      <c r="I38" s="130"/>
      <c r="L38" s="42"/>
    </row>
    <row r="39" spans="2:12" s="1" customFormat="1" ht="25.4" customHeight="1">
      <c r="B39" s="42"/>
      <c r="C39" s="146"/>
      <c r="D39" s="147" t="s">
        <v>48</v>
      </c>
      <c r="E39" s="148"/>
      <c r="F39" s="148"/>
      <c r="G39" s="149" t="s">
        <v>49</v>
      </c>
      <c r="H39" s="150" t="s">
        <v>50</v>
      </c>
      <c r="I39" s="151"/>
      <c r="J39" s="152">
        <f>SUM(J30:J37)</f>
        <v>0</v>
      </c>
      <c r="K39" s="153"/>
      <c r="L39" s="42"/>
    </row>
    <row r="40" spans="2:12" s="1" customFormat="1" ht="14.4" customHeight="1">
      <c r="B40" s="154"/>
      <c r="C40" s="155"/>
      <c r="D40" s="155"/>
      <c r="E40" s="155"/>
      <c r="F40" s="155"/>
      <c r="G40" s="155"/>
      <c r="H40" s="155"/>
      <c r="I40" s="156"/>
      <c r="J40" s="155"/>
      <c r="K40" s="155"/>
      <c r="L40" s="42"/>
    </row>
    <row r="44" spans="2:12" s="1" customFormat="1" ht="6.95" customHeight="1">
      <c r="B44" s="157"/>
      <c r="C44" s="158"/>
      <c r="D44" s="158"/>
      <c r="E44" s="158"/>
      <c r="F44" s="158"/>
      <c r="G44" s="158"/>
      <c r="H44" s="158"/>
      <c r="I44" s="159"/>
      <c r="J44" s="158"/>
      <c r="K44" s="158"/>
      <c r="L44" s="42"/>
    </row>
    <row r="45" spans="2:12" s="1" customFormat="1" ht="24.95" customHeight="1">
      <c r="B45" s="37"/>
      <c r="C45" s="22" t="s">
        <v>86</v>
      </c>
      <c r="D45" s="38"/>
      <c r="E45" s="38"/>
      <c r="F45" s="38"/>
      <c r="G45" s="38"/>
      <c r="H45" s="38"/>
      <c r="I45" s="130"/>
      <c r="J45" s="38"/>
      <c r="K45" s="38"/>
      <c r="L45" s="42"/>
    </row>
    <row r="46" spans="2:12" s="1" customFormat="1" ht="6.95" customHeight="1">
      <c r="B46" s="37"/>
      <c r="C46" s="38"/>
      <c r="D46" s="38"/>
      <c r="E46" s="38"/>
      <c r="F46" s="38"/>
      <c r="G46" s="38"/>
      <c r="H46" s="38"/>
      <c r="I46" s="130"/>
      <c r="J46" s="38"/>
      <c r="K46" s="38"/>
      <c r="L46" s="42"/>
    </row>
    <row r="47" spans="2:12" s="1" customFormat="1" ht="12" customHeight="1">
      <c r="B47" s="37"/>
      <c r="C47" s="31" t="s">
        <v>16</v>
      </c>
      <c r="D47" s="38"/>
      <c r="E47" s="38"/>
      <c r="F47" s="38"/>
      <c r="G47" s="38"/>
      <c r="H47" s="38"/>
      <c r="I47" s="130"/>
      <c r="J47" s="38"/>
      <c r="K47" s="38"/>
      <c r="L47" s="42"/>
    </row>
    <row r="48" spans="2:12" s="1" customFormat="1" ht="14.4" customHeight="1">
      <c r="B48" s="37"/>
      <c r="C48" s="38"/>
      <c r="D48" s="38"/>
      <c r="E48" s="160" t="str">
        <f>E7</f>
        <v>Oprava střešního pláště původních garáží v Karlových Varech</v>
      </c>
      <c r="F48" s="31"/>
      <c r="G48" s="31"/>
      <c r="H48" s="31"/>
      <c r="I48" s="130"/>
      <c r="J48" s="38"/>
      <c r="K48" s="38"/>
      <c r="L48" s="42"/>
    </row>
    <row r="49" spans="2:12" s="1" customFormat="1" ht="12" customHeight="1">
      <c r="B49" s="37"/>
      <c r="C49" s="31" t="s">
        <v>84</v>
      </c>
      <c r="D49" s="38"/>
      <c r="E49" s="38"/>
      <c r="F49" s="38"/>
      <c r="G49" s="38"/>
      <c r="H49" s="38"/>
      <c r="I49" s="130"/>
      <c r="J49" s="38"/>
      <c r="K49" s="38"/>
      <c r="L49" s="42"/>
    </row>
    <row r="50" spans="2:12" s="1" customFormat="1" ht="14.4" customHeight="1">
      <c r="B50" s="37"/>
      <c r="C50" s="38"/>
      <c r="D50" s="38"/>
      <c r="E50" s="67" t="str">
        <f>E9</f>
        <v>D.1.1 - Architektonicko stavební část</v>
      </c>
      <c r="F50" s="38"/>
      <c r="G50" s="38"/>
      <c r="H50" s="38"/>
      <c r="I50" s="130"/>
      <c r="J50" s="38"/>
      <c r="K50" s="38"/>
      <c r="L50" s="42"/>
    </row>
    <row r="51" spans="2:12" s="1" customFormat="1" ht="6.95" customHeight="1">
      <c r="B51" s="37"/>
      <c r="C51" s="38"/>
      <c r="D51" s="38"/>
      <c r="E51" s="38"/>
      <c r="F51" s="38"/>
      <c r="G51" s="38"/>
      <c r="H51" s="38"/>
      <c r="I51" s="130"/>
      <c r="J51" s="38"/>
      <c r="K51" s="38"/>
      <c r="L51" s="42"/>
    </row>
    <row r="52" spans="2:12" s="1" customFormat="1" ht="12" customHeight="1">
      <c r="B52" s="37"/>
      <c r="C52" s="31" t="s">
        <v>21</v>
      </c>
      <c r="D52" s="38"/>
      <c r="E52" s="38"/>
      <c r="F52" s="26" t="str">
        <f>F12</f>
        <v>Závodní 390/98c na parc.č. 527/54</v>
      </c>
      <c r="G52" s="38"/>
      <c r="H52" s="38"/>
      <c r="I52" s="133" t="s">
        <v>23</v>
      </c>
      <c r="J52" s="70" t="str">
        <f>IF(J12="","",J12)</f>
        <v>15.12.2018</v>
      </c>
      <c r="K52" s="38"/>
      <c r="L52" s="42"/>
    </row>
    <row r="53" spans="2:12" s="1" customFormat="1" ht="6.95" customHeight="1">
      <c r="B53" s="37"/>
      <c r="C53" s="38"/>
      <c r="D53" s="38"/>
      <c r="E53" s="38"/>
      <c r="F53" s="38"/>
      <c r="G53" s="38"/>
      <c r="H53" s="38"/>
      <c r="I53" s="130"/>
      <c r="J53" s="38"/>
      <c r="K53" s="38"/>
      <c r="L53" s="42"/>
    </row>
    <row r="54" spans="2:12" s="1" customFormat="1" ht="40.8" customHeight="1">
      <c r="B54" s="37"/>
      <c r="C54" s="31" t="s">
        <v>25</v>
      </c>
      <c r="D54" s="38"/>
      <c r="E54" s="38"/>
      <c r="F54" s="26" t="str">
        <f>E15</f>
        <v>Zdravotnická záchranná služba Karlovarského kraje</v>
      </c>
      <c r="G54" s="38"/>
      <c r="H54" s="38"/>
      <c r="I54" s="133" t="s">
        <v>31</v>
      </c>
      <c r="J54" s="35" t="str">
        <f>E21</f>
        <v>BPO spol. s r.o., Lidická 1239, Ostrov</v>
      </c>
      <c r="K54" s="38"/>
      <c r="L54" s="42"/>
    </row>
    <row r="55" spans="2:12" s="1" customFormat="1" ht="26.4" customHeight="1">
      <c r="B55" s="37"/>
      <c r="C55" s="31" t="s">
        <v>29</v>
      </c>
      <c r="D55" s="38"/>
      <c r="E55" s="38"/>
      <c r="F55" s="26" t="str">
        <f>IF(E18="","",E18)</f>
        <v>Vyplň údaj</v>
      </c>
      <c r="G55" s="38"/>
      <c r="H55" s="38"/>
      <c r="I55" s="133" t="s">
        <v>34</v>
      </c>
      <c r="J55" s="35" t="str">
        <f>E24</f>
        <v>Ing. C. Janoušová</v>
      </c>
      <c r="K55" s="38"/>
      <c r="L55" s="42"/>
    </row>
    <row r="56" spans="2:12" s="1" customFormat="1" ht="10.3" customHeight="1">
      <c r="B56" s="37"/>
      <c r="C56" s="38"/>
      <c r="D56" s="38"/>
      <c r="E56" s="38"/>
      <c r="F56" s="38"/>
      <c r="G56" s="38"/>
      <c r="H56" s="38"/>
      <c r="I56" s="130"/>
      <c r="J56" s="38"/>
      <c r="K56" s="38"/>
      <c r="L56" s="42"/>
    </row>
    <row r="57" spans="2:12" s="1" customFormat="1" ht="29.25" customHeight="1">
      <c r="B57" s="37"/>
      <c r="C57" s="161" t="s">
        <v>87</v>
      </c>
      <c r="D57" s="162"/>
      <c r="E57" s="162"/>
      <c r="F57" s="162"/>
      <c r="G57" s="162"/>
      <c r="H57" s="162"/>
      <c r="I57" s="163"/>
      <c r="J57" s="164" t="s">
        <v>88</v>
      </c>
      <c r="K57" s="162"/>
      <c r="L57" s="42"/>
    </row>
    <row r="58" spans="2:12" s="1" customFormat="1" ht="10.3" customHeight="1">
      <c r="B58" s="37"/>
      <c r="C58" s="38"/>
      <c r="D58" s="38"/>
      <c r="E58" s="38"/>
      <c r="F58" s="38"/>
      <c r="G58" s="38"/>
      <c r="H58" s="38"/>
      <c r="I58" s="130"/>
      <c r="J58" s="38"/>
      <c r="K58" s="38"/>
      <c r="L58" s="42"/>
    </row>
    <row r="59" spans="2:47" s="1" customFormat="1" ht="22.8" customHeight="1">
      <c r="B59" s="37"/>
      <c r="C59" s="165" t="s">
        <v>70</v>
      </c>
      <c r="D59" s="38"/>
      <c r="E59" s="38"/>
      <c r="F59" s="38"/>
      <c r="G59" s="38"/>
      <c r="H59" s="38"/>
      <c r="I59" s="130"/>
      <c r="J59" s="100">
        <f>J99</f>
        <v>0</v>
      </c>
      <c r="K59" s="38"/>
      <c r="L59" s="42"/>
      <c r="AU59" s="16" t="s">
        <v>89</v>
      </c>
    </row>
    <row r="60" spans="2:12" s="8" customFormat="1" ht="24.95" customHeight="1">
      <c r="B60" s="166"/>
      <c r="C60" s="167"/>
      <c r="D60" s="168" t="s">
        <v>90</v>
      </c>
      <c r="E60" s="169"/>
      <c r="F60" s="169"/>
      <c r="G60" s="169"/>
      <c r="H60" s="169"/>
      <c r="I60" s="170"/>
      <c r="J60" s="171">
        <f>J100</f>
        <v>0</v>
      </c>
      <c r="K60" s="167"/>
      <c r="L60" s="172"/>
    </row>
    <row r="61" spans="2:12" s="9" customFormat="1" ht="19.9" customHeight="1">
      <c r="B61" s="173"/>
      <c r="C61" s="174"/>
      <c r="D61" s="175" t="s">
        <v>91</v>
      </c>
      <c r="E61" s="176"/>
      <c r="F61" s="176"/>
      <c r="G61" s="176"/>
      <c r="H61" s="176"/>
      <c r="I61" s="177"/>
      <c r="J61" s="178">
        <f>J101</f>
        <v>0</v>
      </c>
      <c r="K61" s="174"/>
      <c r="L61" s="179"/>
    </row>
    <row r="62" spans="2:12" s="9" customFormat="1" ht="14.85" customHeight="1">
      <c r="B62" s="173"/>
      <c r="C62" s="174"/>
      <c r="D62" s="175" t="s">
        <v>92</v>
      </c>
      <c r="E62" s="176"/>
      <c r="F62" s="176"/>
      <c r="G62" s="176"/>
      <c r="H62" s="176"/>
      <c r="I62" s="177"/>
      <c r="J62" s="178">
        <f>J102</f>
        <v>0</v>
      </c>
      <c r="K62" s="174"/>
      <c r="L62" s="179"/>
    </row>
    <row r="63" spans="2:12" s="9" customFormat="1" ht="14.85" customHeight="1">
      <c r="B63" s="173"/>
      <c r="C63" s="174"/>
      <c r="D63" s="175" t="s">
        <v>93</v>
      </c>
      <c r="E63" s="176"/>
      <c r="F63" s="176"/>
      <c r="G63" s="176"/>
      <c r="H63" s="176"/>
      <c r="I63" s="177"/>
      <c r="J63" s="178">
        <f>J121</f>
        <v>0</v>
      </c>
      <c r="K63" s="174"/>
      <c r="L63" s="179"/>
    </row>
    <row r="64" spans="2:12" s="9" customFormat="1" ht="14.85" customHeight="1">
      <c r="B64" s="173"/>
      <c r="C64" s="174"/>
      <c r="D64" s="175" t="s">
        <v>94</v>
      </c>
      <c r="E64" s="176"/>
      <c r="F64" s="176"/>
      <c r="G64" s="176"/>
      <c r="H64" s="176"/>
      <c r="I64" s="177"/>
      <c r="J64" s="178">
        <f>J141</f>
        <v>0</v>
      </c>
      <c r="K64" s="174"/>
      <c r="L64" s="179"/>
    </row>
    <row r="65" spans="2:12" s="9" customFormat="1" ht="14.85" customHeight="1">
      <c r="B65" s="173"/>
      <c r="C65" s="174"/>
      <c r="D65" s="175" t="s">
        <v>95</v>
      </c>
      <c r="E65" s="176"/>
      <c r="F65" s="176"/>
      <c r="G65" s="176"/>
      <c r="H65" s="176"/>
      <c r="I65" s="177"/>
      <c r="J65" s="178">
        <f>J167</f>
        <v>0</v>
      </c>
      <c r="K65" s="174"/>
      <c r="L65" s="179"/>
    </row>
    <row r="66" spans="2:12" s="9" customFormat="1" ht="14.85" customHeight="1">
      <c r="B66" s="173"/>
      <c r="C66" s="174"/>
      <c r="D66" s="175" t="s">
        <v>96</v>
      </c>
      <c r="E66" s="176"/>
      <c r="F66" s="176"/>
      <c r="G66" s="176"/>
      <c r="H66" s="176"/>
      <c r="I66" s="177"/>
      <c r="J66" s="178">
        <f>J173</f>
        <v>0</v>
      </c>
      <c r="K66" s="174"/>
      <c r="L66" s="179"/>
    </row>
    <row r="67" spans="2:12" s="9" customFormat="1" ht="19.9" customHeight="1">
      <c r="B67" s="173"/>
      <c r="C67" s="174"/>
      <c r="D67" s="175" t="s">
        <v>97</v>
      </c>
      <c r="E67" s="176"/>
      <c r="F67" s="176"/>
      <c r="G67" s="176"/>
      <c r="H67" s="176"/>
      <c r="I67" s="177"/>
      <c r="J67" s="178">
        <f>J222</f>
        <v>0</v>
      </c>
      <c r="K67" s="174"/>
      <c r="L67" s="179"/>
    </row>
    <row r="68" spans="2:12" s="8" customFormat="1" ht="24.95" customHeight="1">
      <c r="B68" s="166"/>
      <c r="C68" s="167"/>
      <c r="D68" s="168" t="s">
        <v>98</v>
      </c>
      <c r="E68" s="169"/>
      <c r="F68" s="169"/>
      <c r="G68" s="169"/>
      <c r="H68" s="169"/>
      <c r="I68" s="170"/>
      <c r="J68" s="171">
        <f>J246</f>
        <v>0</v>
      </c>
      <c r="K68" s="167"/>
      <c r="L68" s="172"/>
    </row>
    <row r="69" spans="2:12" s="9" customFormat="1" ht="19.9" customHeight="1">
      <c r="B69" s="173"/>
      <c r="C69" s="174"/>
      <c r="D69" s="175" t="s">
        <v>99</v>
      </c>
      <c r="E69" s="176"/>
      <c r="F69" s="176"/>
      <c r="G69" s="176"/>
      <c r="H69" s="176"/>
      <c r="I69" s="177"/>
      <c r="J69" s="178">
        <f>J247</f>
        <v>0</v>
      </c>
      <c r="K69" s="174"/>
      <c r="L69" s="179"/>
    </row>
    <row r="70" spans="2:12" s="9" customFormat="1" ht="19.9" customHeight="1">
      <c r="B70" s="173"/>
      <c r="C70" s="174"/>
      <c r="D70" s="175" t="s">
        <v>100</v>
      </c>
      <c r="E70" s="176"/>
      <c r="F70" s="176"/>
      <c r="G70" s="176"/>
      <c r="H70" s="176"/>
      <c r="I70" s="177"/>
      <c r="J70" s="178">
        <f>J257</f>
        <v>0</v>
      </c>
      <c r="K70" s="174"/>
      <c r="L70" s="179"/>
    </row>
    <row r="71" spans="2:12" s="9" customFormat="1" ht="19.9" customHeight="1">
      <c r="B71" s="173"/>
      <c r="C71" s="174"/>
      <c r="D71" s="175" t="s">
        <v>101</v>
      </c>
      <c r="E71" s="176"/>
      <c r="F71" s="176"/>
      <c r="G71" s="176"/>
      <c r="H71" s="176"/>
      <c r="I71" s="177"/>
      <c r="J71" s="178">
        <f>J294</f>
        <v>0</v>
      </c>
      <c r="K71" s="174"/>
      <c r="L71" s="179"/>
    </row>
    <row r="72" spans="2:12" s="9" customFormat="1" ht="19.9" customHeight="1">
      <c r="B72" s="173"/>
      <c r="C72" s="174"/>
      <c r="D72" s="175" t="s">
        <v>102</v>
      </c>
      <c r="E72" s="176"/>
      <c r="F72" s="176"/>
      <c r="G72" s="176"/>
      <c r="H72" s="176"/>
      <c r="I72" s="177"/>
      <c r="J72" s="178">
        <f>J329</f>
        <v>0</v>
      </c>
      <c r="K72" s="174"/>
      <c r="L72" s="179"/>
    </row>
    <row r="73" spans="2:12" s="9" customFormat="1" ht="19.9" customHeight="1">
      <c r="B73" s="173"/>
      <c r="C73" s="174"/>
      <c r="D73" s="175" t="s">
        <v>103</v>
      </c>
      <c r="E73" s="176"/>
      <c r="F73" s="176"/>
      <c r="G73" s="176"/>
      <c r="H73" s="176"/>
      <c r="I73" s="177"/>
      <c r="J73" s="178">
        <f>J336</f>
        <v>0</v>
      </c>
      <c r="K73" s="174"/>
      <c r="L73" s="179"/>
    </row>
    <row r="74" spans="2:12" s="9" customFormat="1" ht="19.9" customHeight="1">
      <c r="B74" s="173"/>
      <c r="C74" s="174"/>
      <c r="D74" s="175" t="s">
        <v>104</v>
      </c>
      <c r="E74" s="176"/>
      <c r="F74" s="176"/>
      <c r="G74" s="176"/>
      <c r="H74" s="176"/>
      <c r="I74" s="177"/>
      <c r="J74" s="178">
        <f>J349</f>
        <v>0</v>
      </c>
      <c r="K74" s="174"/>
      <c r="L74" s="179"/>
    </row>
    <row r="75" spans="2:12" s="8" customFormat="1" ht="24.95" customHeight="1">
      <c r="B75" s="166"/>
      <c r="C75" s="167"/>
      <c r="D75" s="168" t="s">
        <v>105</v>
      </c>
      <c r="E75" s="169"/>
      <c r="F75" s="169"/>
      <c r="G75" s="169"/>
      <c r="H75" s="169"/>
      <c r="I75" s="170"/>
      <c r="J75" s="171">
        <f>J359</f>
        <v>0</v>
      </c>
      <c r="K75" s="167"/>
      <c r="L75" s="172"/>
    </row>
    <row r="76" spans="2:12" s="9" customFormat="1" ht="19.9" customHeight="1">
      <c r="B76" s="173"/>
      <c r="C76" s="174"/>
      <c r="D76" s="175" t="s">
        <v>106</v>
      </c>
      <c r="E76" s="176"/>
      <c r="F76" s="176"/>
      <c r="G76" s="176"/>
      <c r="H76" s="176"/>
      <c r="I76" s="177"/>
      <c r="J76" s="178">
        <f>J360</f>
        <v>0</v>
      </c>
      <c r="K76" s="174"/>
      <c r="L76" s="179"/>
    </row>
    <row r="77" spans="2:12" s="8" customFormat="1" ht="24.95" customHeight="1">
      <c r="B77" s="166"/>
      <c r="C77" s="167"/>
      <c r="D77" s="168" t="s">
        <v>107</v>
      </c>
      <c r="E77" s="169"/>
      <c r="F77" s="169"/>
      <c r="G77" s="169"/>
      <c r="H77" s="169"/>
      <c r="I77" s="170"/>
      <c r="J77" s="171">
        <f>J371</f>
        <v>0</v>
      </c>
      <c r="K77" s="167"/>
      <c r="L77" s="172"/>
    </row>
    <row r="78" spans="2:12" s="9" customFormat="1" ht="19.9" customHeight="1">
      <c r="B78" s="173"/>
      <c r="C78" s="174"/>
      <c r="D78" s="175" t="s">
        <v>108</v>
      </c>
      <c r="E78" s="176"/>
      <c r="F78" s="176"/>
      <c r="G78" s="176"/>
      <c r="H78" s="176"/>
      <c r="I78" s="177"/>
      <c r="J78" s="178">
        <f>J372</f>
        <v>0</v>
      </c>
      <c r="K78" s="174"/>
      <c r="L78" s="179"/>
    </row>
    <row r="79" spans="2:12" s="9" customFormat="1" ht="19.9" customHeight="1">
      <c r="B79" s="173"/>
      <c r="C79" s="174"/>
      <c r="D79" s="175" t="s">
        <v>109</v>
      </c>
      <c r="E79" s="176"/>
      <c r="F79" s="176"/>
      <c r="G79" s="176"/>
      <c r="H79" s="176"/>
      <c r="I79" s="177"/>
      <c r="J79" s="178">
        <f>J376</f>
        <v>0</v>
      </c>
      <c r="K79" s="174"/>
      <c r="L79" s="179"/>
    </row>
    <row r="80" spans="2:12" s="1" customFormat="1" ht="21.8" customHeight="1">
      <c r="B80" s="37"/>
      <c r="C80" s="38"/>
      <c r="D80" s="38"/>
      <c r="E80" s="38"/>
      <c r="F80" s="38"/>
      <c r="G80" s="38"/>
      <c r="H80" s="38"/>
      <c r="I80" s="130"/>
      <c r="J80" s="38"/>
      <c r="K80" s="38"/>
      <c r="L80" s="42"/>
    </row>
    <row r="81" spans="2:12" s="1" customFormat="1" ht="6.95" customHeight="1">
      <c r="B81" s="57"/>
      <c r="C81" s="58"/>
      <c r="D81" s="58"/>
      <c r="E81" s="58"/>
      <c r="F81" s="58"/>
      <c r="G81" s="58"/>
      <c r="H81" s="58"/>
      <c r="I81" s="156"/>
      <c r="J81" s="58"/>
      <c r="K81" s="58"/>
      <c r="L81" s="42"/>
    </row>
    <row r="85" spans="2:12" s="1" customFormat="1" ht="6.95" customHeight="1">
      <c r="B85" s="59"/>
      <c r="C85" s="60"/>
      <c r="D85" s="60"/>
      <c r="E85" s="60"/>
      <c r="F85" s="60"/>
      <c r="G85" s="60"/>
      <c r="H85" s="60"/>
      <c r="I85" s="159"/>
      <c r="J85" s="60"/>
      <c r="K85" s="60"/>
      <c r="L85" s="42"/>
    </row>
    <row r="86" spans="2:12" s="1" customFormat="1" ht="24.95" customHeight="1">
      <c r="B86" s="37"/>
      <c r="C86" s="22" t="s">
        <v>110</v>
      </c>
      <c r="D86" s="38"/>
      <c r="E86" s="38"/>
      <c r="F86" s="38"/>
      <c r="G86" s="38"/>
      <c r="H86" s="38"/>
      <c r="I86" s="130"/>
      <c r="J86" s="38"/>
      <c r="K86" s="38"/>
      <c r="L86" s="42"/>
    </row>
    <row r="87" spans="2:12" s="1" customFormat="1" ht="6.95" customHeight="1">
      <c r="B87" s="37"/>
      <c r="C87" s="38"/>
      <c r="D87" s="38"/>
      <c r="E87" s="38"/>
      <c r="F87" s="38"/>
      <c r="G87" s="38"/>
      <c r="H87" s="38"/>
      <c r="I87" s="130"/>
      <c r="J87" s="38"/>
      <c r="K87" s="38"/>
      <c r="L87" s="42"/>
    </row>
    <row r="88" spans="2:12" s="1" customFormat="1" ht="12" customHeight="1">
      <c r="B88" s="37"/>
      <c r="C88" s="31" t="s">
        <v>16</v>
      </c>
      <c r="D88" s="38"/>
      <c r="E88" s="38"/>
      <c r="F88" s="38"/>
      <c r="G88" s="38"/>
      <c r="H88" s="38"/>
      <c r="I88" s="130"/>
      <c r="J88" s="38"/>
      <c r="K88" s="38"/>
      <c r="L88" s="42"/>
    </row>
    <row r="89" spans="2:12" s="1" customFormat="1" ht="14.4" customHeight="1">
      <c r="B89" s="37"/>
      <c r="C89" s="38"/>
      <c r="D89" s="38"/>
      <c r="E89" s="160" t="str">
        <f>E7</f>
        <v>Oprava střešního pláště původních garáží v Karlových Varech</v>
      </c>
      <c r="F89" s="31"/>
      <c r="G89" s="31"/>
      <c r="H89" s="31"/>
      <c r="I89" s="130"/>
      <c r="J89" s="38"/>
      <c r="K89" s="38"/>
      <c r="L89" s="42"/>
    </row>
    <row r="90" spans="2:12" s="1" customFormat="1" ht="12" customHeight="1">
      <c r="B90" s="37"/>
      <c r="C90" s="31" t="s">
        <v>84</v>
      </c>
      <c r="D90" s="38"/>
      <c r="E90" s="38"/>
      <c r="F90" s="38"/>
      <c r="G90" s="38"/>
      <c r="H90" s="38"/>
      <c r="I90" s="130"/>
      <c r="J90" s="38"/>
      <c r="K90" s="38"/>
      <c r="L90" s="42"/>
    </row>
    <row r="91" spans="2:12" s="1" customFormat="1" ht="14.4" customHeight="1">
      <c r="B91" s="37"/>
      <c r="C91" s="38"/>
      <c r="D91" s="38"/>
      <c r="E91" s="67" t="str">
        <f>E9</f>
        <v>D.1.1 - Architektonicko stavební část</v>
      </c>
      <c r="F91" s="38"/>
      <c r="G91" s="38"/>
      <c r="H91" s="38"/>
      <c r="I91" s="130"/>
      <c r="J91" s="38"/>
      <c r="K91" s="38"/>
      <c r="L91" s="42"/>
    </row>
    <row r="92" spans="2:12" s="1" customFormat="1" ht="6.95" customHeight="1">
      <c r="B92" s="37"/>
      <c r="C92" s="38"/>
      <c r="D92" s="38"/>
      <c r="E92" s="38"/>
      <c r="F92" s="38"/>
      <c r="G92" s="38"/>
      <c r="H92" s="38"/>
      <c r="I92" s="130"/>
      <c r="J92" s="38"/>
      <c r="K92" s="38"/>
      <c r="L92" s="42"/>
    </row>
    <row r="93" spans="2:12" s="1" customFormat="1" ht="12" customHeight="1">
      <c r="B93" s="37"/>
      <c r="C93" s="31" t="s">
        <v>21</v>
      </c>
      <c r="D93" s="38"/>
      <c r="E93" s="38"/>
      <c r="F93" s="26" t="str">
        <f>F12</f>
        <v>Závodní 390/98c na parc.č. 527/54</v>
      </c>
      <c r="G93" s="38"/>
      <c r="H93" s="38"/>
      <c r="I93" s="133" t="s">
        <v>23</v>
      </c>
      <c r="J93" s="70" t="str">
        <f>IF(J12="","",J12)</f>
        <v>15.12.2018</v>
      </c>
      <c r="K93" s="38"/>
      <c r="L93" s="42"/>
    </row>
    <row r="94" spans="2:12" s="1" customFormat="1" ht="6.95" customHeight="1">
      <c r="B94" s="37"/>
      <c r="C94" s="38"/>
      <c r="D94" s="38"/>
      <c r="E94" s="38"/>
      <c r="F94" s="38"/>
      <c r="G94" s="38"/>
      <c r="H94" s="38"/>
      <c r="I94" s="130"/>
      <c r="J94" s="38"/>
      <c r="K94" s="38"/>
      <c r="L94" s="42"/>
    </row>
    <row r="95" spans="2:12" s="1" customFormat="1" ht="40.8" customHeight="1">
      <c r="B95" s="37"/>
      <c r="C95" s="31" t="s">
        <v>25</v>
      </c>
      <c r="D95" s="38"/>
      <c r="E95" s="38"/>
      <c r="F95" s="26" t="str">
        <f>E15</f>
        <v>Zdravotnická záchranná služba Karlovarského kraje</v>
      </c>
      <c r="G95" s="38"/>
      <c r="H95" s="38"/>
      <c r="I95" s="133" t="s">
        <v>31</v>
      </c>
      <c r="J95" s="35" t="str">
        <f>E21</f>
        <v>BPO spol. s r.o., Lidická 1239, Ostrov</v>
      </c>
      <c r="K95" s="38"/>
      <c r="L95" s="42"/>
    </row>
    <row r="96" spans="2:12" s="1" customFormat="1" ht="26.4" customHeight="1">
      <c r="B96" s="37"/>
      <c r="C96" s="31" t="s">
        <v>29</v>
      </c>
      <c r="D96" s="38"/>
      <c r="E96" s="38"/>
      <c r="F96" s="26" t="str">
        <f>IF(E18="","",E18)</f>
        <v>Vyplň údaj</v>
      </c>
      <c r="G96" s="38"/>
      <c r="H96" s="38"/>
      <c r="I96" s="133" t="s">
        <v>34</v>
      </c>
      <c r="J96" s="35" t="str">
        <f>E24</f>
        <v>Ing. C. Janoušová</v>
      </c>
      <c r="K96" s="38"/>
      <c r="L96" s="42"/>
    </row>
    <row r="97" spans="2:12" s="1" customFormat="1" ht="10.3" customHeight="1">
      <c r="B97" s="37"/>
      <c r="C97" s="38"/>
      <c r="D97" s="38"/>
      <c r="E97" s="38"/>
      <c r="F97" s="38"/>
      <c r="G97" s="38"/>
      <c r="H97" s="38"/>
      <c r="I97" s="130"/>
      <c r="J97" s="38"/>
      <c r="K97" s="38"/>
      <c r="L97" s="42"/>
    </row>
    <row r="98" spans="2:20" s="10" customFormat="1" ht="29.25" customHeight="1">
      <c r="B98" s="180"/>
      <c r="C98" s="181" t="s">
        <v>111</v>
      </c>
      <c r="D98" s="182" t="s">
        <v>57</v>
      </c>
      <c r="E98" s="182" t="s">
        <v>53</v>
      </c>
      <c r="F98" s="182" t="s">
        <v>54</v>
      </c>
      <c r="G98" s="182" t="s">
        <v>112</v>
      </c>
      <c r="H98" s="182" t="s">
        <v>113</v>
      </c>
      <c r="I98" s="183" t="s">
        <v>114</v>
      </c>
      <c r="J98" s="182" t="s">
        <v>88</v>
      </c>
      <c r="K98" s="184" t="s">
        <v>115</v>
      </c>
      <c r="L98" s="185"/>
      <c r="M98" s="90" t="s">
        <v>19</v>
      </c>
      <c r="N98" s="91" t="s">
        <v>42</v>
      </c>
      <c r="O98" s="91" t="s">
        <v>116</v>
      </c>
      <c r="P98" s="91" t="s">
        <v>117</v>
      </c>
      <c r="Q98" s="91" t="s">
        <v>118</v>
      </c>
      <c r="R98" s="91" t="s">
        <v>119</v>
      </c>
      <c r="S98" s="91" t="s">
        <v>120</v>
      </c>
      <c r="T98" s="92" t="s">
        <v>121</v>
      </c>
    </row>
    <row r="99" spans="2:63" s="1" customFormat="1" ht="22.8" customHeight="1">
      <c r="B99" s="37"/>
      <c r="C99" s="97" t="s">
        <v>122</v>
      </c>
      <c r="D99" s="38"/>
      <c r="E99" s="38"/>
      <c r="F99" s="38"/>
      <c r="G99" s="38"/>
      <c r="H99" s="38"/>
      <c r="I99" s="130"/>
      <c r="J99" s="186">
        <f>BK99</f>
        <v>0</v>
      </c>
      <c r="K99" s="38"/>
      <c r="L99" s="42"/>
      <c r="M99" s="93"/>
      <c r="N99" s="94"/>
      <c r="O99" s="94"/>
      <c r="P99" s="187">
        <f>P100+P246+P359+P371</f>
        <v>0</v>
      </c>
      <c r="Q99" s="94"/>
      <c r="R99" s="187">
        <f>R100+R246+R359+R371</f>
        <v>14.89726336</v>
      </c>
      <c r="S99" s="94"/>
      <c r="T99" s="188">
        <f>T100+T246+T359+T371</f>
        <v>13.958652999999998</v>
      </c>
      <c r="AT99" s="16" t="s">
        <v>71</v>
      </c>
      <c r="AU99" s="16" t="s">
        <v>89</v>
      </c>
      <c r="BK99" s="189">
        <f>BK100+BK246+BK359+BK371</f>
        <v>0</v>
      </c>
    </row>
    <row r="100" spans="2:63" s="11" customFormat="1" ht="25.9" customHeight="1">
      <c r="B100" s="190"/>
      <c r="C100" s="191"/>
      <c r="D100" s="192" t="s">
        <v>71</v>
      </c>
      <c r="E100" s="193" t="s">
        <v>123</v>
      </c>
      <c r="F100" s="193" t="s">
        <v>124</v>
      </c>
      <c r="G100" s="191"/>
      <c r="H100" s="191"/>
      <c r="I100" s="194"/>
      <c r="J100" s="195">
        <f>BK100</f>
        <v>0</v>
      </c>
      <c r="K100" s="191"/>
      <c r="L100" s="196"/>
      <c r="M100" s="197"/>
      <c r="N100" s="198"/>
      <c r="O100" s="198"/>
      <c r="P100" s="199">
        <f>P101+P222</f>
        <v>0</v>
      </c>
      <c r="Q100" s="198"/>
      <c r="R100" s="199">
        <f>R101+R222</f>
        <v>12.43061678</v>
      </c>
      <c r="S100" s="198"/>
      <c r="T100" s="200">
        <f>T101+T222</f>
        <v>13.958652999999998</v>
      </c>
      <c r="AR100" s="201" t="s">
        <v>80</v>
      </c>
      <c r="AT100" s="202" t="s">
        <v>71</v>
      </c>
      <c r="AU100" s="202" t="s">
        <v>72</v>
      </c>
      <c r="AY100" s="201" t="s">
        <v>125</v>
      </c>
      <c r="BK100" s="203">
        <f>BK101+BK222</f>
        <v>0</v>
      </c>
    </row>
    <row r="101" spans="2:63" s="11" customFormat="1" ht="22.8" customHeight="1">
      <c r="B101" s="190"/>
      <c r="C101" s="191"/>
      <c r="D101" s="192" t="s">
        <v>71</v>
      </c>
      <c r="E101" s="204" t="s">
        <v>126</v>
      </c>
      <c r="F101" s="204" t="s">
        <v>127</v>
      </c>
      <c r="G101" s="191"/>
      <c r="H101" s="191"/>
      <c r="I101" s="194"/>
      <c r="J101" s="205">
        <f>BK101</f>
        <v>0</v>
      </c>
      <c r="K101" s="191"/>
      <c r="L101" s="196"/>
      <c r="M101" s="197"/>
      <c r="N101" s="198"/>
      <c r="O101" s="198"/>
      <c r="P101" s="199">
        <f>P102+P121+P141+P167+P173</f>
        <v>0</v>
      </c>
      <c r="Q101" s="198"/>
      <c r="R101" s="199">
        <f>R102+R121+R141+R167+R173</f>
        <v>12.43061678</v>
      </c>
      <c r="S101" s="198"/>
      <c r="T101" s="200">
        <f>T102+T121+T141+T167+T173</f>
        <v>13.958652999999998</v>
      </c>
      <c r="AR101" s="201" t="s">
        <v>80</v>
      </c>
      <c r="AT101" s="202" t="s">
        <v>71</v>
      </c>
      <c r="AU101" s="202" t="s">
        <v>80</v>
      </c>
      <c r="AY101" s="201" t="s">
        <v>125</v>
      </c>
      <c r="BK101" s="203">
        <f>BK102+BK121+BK141+BK167+BK173</f>
        <v>0</v>
      </c>
    </row>
    <row r="102" spans="2:63" s="11" customFormat="1" ht="20.85" customHeight="1">
      <c r="B102" s="190"/>
      <c r="C102" s="191"/>
      <c r="D102" s="192" t="s">
        <v>71</v>
      </c>
      <c r="E102" s="204" t="s">
        <v>128</v>
      </c>
      <c r="F102" s="204" t="s">
        <v>129</v>
      </c>
      <c r="G102" s="191"/>
      <c r="H102" s="191"/>
      <c r="I102" s="194"/>
      <c r="J102" s="205">
        <f>BK102</f>
        <v>0</v>
      </c>
      <c r="K102" s="191"/>
      <c r="L102" s="196"/>
      <c r="M102" s="197"/>
      <c r="N102" s="198"/>
      <c r="O102" s="198"/>
      <c r="P102" s="199">
        <f>SUM(P103:P120)</f>
        <v>0</v>
      </c>
      <c r="Q102" s="198"/>
      <c r="R102" s="199">
        <f>SUM(R103:R120)</f>
        <v>0</v>
      </c>
      <c r="S102" s="198"/>
      <c r="T102" s="200">
        <f>SUM(T103:T120)</f>
        <v>0</v>
      </c>
      <c r="AR102" s="201" t="s">
        <v>80</v>
      </c>
      <c r="AT102" s="202" t="s">
        <v>71</v>
      </c>
      <c r="AU102" s="202" t="s">
        <v>82</v>
      </c>
      <c r="AY102" s="201" t="s">
        <v>125</v>
      </c>
      <c r="BK102" s="203">
        <f>SUM(BK103:BK120)</f>
        <v>0</v>
      </c>
    </row>
    <row r="103" spans="2:65" s="1" customFormat="1" ht="21.6" customHeight="1">
      <c r="B103" s="37"/>
      <c r="C103" s="206" t="s">
        <v>80</v>
      </c>
      <c r="D103" s="206" t="s">
        <v>130</v>
      </c>
      <c r="E103" s="207" t="s">
        <v>131</v>
      </c>
      <c r="F103" s="208" t="s">
        <v>132</v>
      </c>
      <c r="G103" s="209" t="s">
        <v>133</v>
      </c>
      <c r="H103" s="210">
        <v>366.3</v>
      </c>
      <c r="I103" s="211"/>
      <c r="J103" s="212">
        <f>ROUND(I103*H103,2)</f>
        <v>0</v>
      </c>
      <c r="K103" s="208" t="s">
        <v>134</v>
      </c>
      <c r="L103" s="42"/>
      <c r="M103" s="213" t="s">
        <v>19</v>
      </c>
      <c r="N103" s="214" t="s">
        <v>43</v>
      </c>
      <c r="O103" s="82"/>
      <c r="P103" s="215">
        <f>O103*H103</f>
        <v>0</v>
      </c>
      <c r="Q103" s="215">
        <v>0</v>
      </c>
      <c r="R103" s="215">
        <f>Q103*H103</f>
        <v>0</v>
      </c>
      <c r="S103" s="215">
        <v>0</v>
      </c>
      <c r="T103" s="216">
        <f>S103*H103</f>
        <v>0</v>
      </c>
      <c r="AR103" s="217" t="s">
        <v>135</v>
      </c>
      <c r="AT103" s="217" t="s">
        <v>130</v>
      </c>
      <c r="AU103" s="217" t="s">
        <v>136</v>
      </c>
      <c r="AY103" s="16" t="s">
        <v>125</v>
      </c>
      <c r="BE103" s="218">
        <f>IF(N103="základní",J103,0)</f>
        <v>0</v>
      </c>
      <c r="BF103" s="218">
        <f>IF(N103="snížená",J103,0)</f>
        <v>0</v>
      </c>
      <c r="BG103" s="218">
        <f>IF(N103="zákl. přenesená",J103,0)</f>
        <v>0</v>
      </c>
      <c r="BH103" s="218">
        <f>IF(N103="sníž. přenesená",J103,0)</f>
        <v>0</v>
      </c>
      <c r="BI103" s="218">
        <f>IF(N103="nulová",J103,0)</f>
        <v>0</v>
      </c>
      <c r="BJ103" s="16" t="s">
        <v>80</v>
      </c>
      <c r="BK103" s="218">
        <f>ROUND(I103*H103,2)</f>
        <v>0</v>
      </c>
      <c r="BL103" s="16" t="s">
        <v>135</v>
      </c>
      <c r="BM103" s="217" t="s">
        <v>137</v>
      </c>
    </row>
    <row r="104" spans="2:47" s="1" customFormat="1" ht="12">
      <c r="B104" s="37"/>
      <c r="C104" s="38"/>
      <c r="D104" s="219" t="s">
        <v>138</v>
      </c>
      <c r="E104" s="38"/>
      <c r="F104" s="220" t="s">
        <v>139</v>
      </c>
      <c r="G104" s="38"/>
      <c r="H104" s="38"/>
      <c r="I104" s="130"/>
      <c r="J104" s="38"/>
      <c r="K104" s="38"/>
      <c r="L104" s="42"/>
      <c r="M104" s="221"/>
      <c r="N104" s="82"/>
      <c r="O104" s="82"/>
      <c r="P104" s="82"/>
      <c r="Q104" s="82"/>
      <c r="R104" s="82"/>
      <c r="S104" s="82"/>
      <c r="T104" s="83"/>
      <c r="AT104" s="16" t="s">
        <v>138</v>
      </c>
      <c r="AU104" s="16" t="s">
        <v>136</v>
      </c>
    </row>
    <row r="105" spans="2:47" s="1" customFormat="1" ht="12">
      <c r="B105" s="37"/>
      <c r="C105" s="38"/>
      <c r="D105" s="219" t="s">
        <v>140</v>
      </c>
      <c r="E105" s="38"/>
      <c r="F105" s="222" t="s">
        <v>141</v>
      </c>
      <c r="G105" s="38"/>
      <c r="H105" s="38"/>
      <c r="I105" s="130"/>
      <c r="J105" s="38"/>
      <c r="K105" s="38"/>
      <c r="L105" s="42"/>
      <c r="M105" s="221"/>
      <c r="N105" s="82"/>
      <c r="O105" s="82"/>
      <c r="P105" s="82"/>
      <c r="Q105" s="82"/>
      <c r="R105" s="82"/>
      <c r="S105" s="82"/>
      <c r="T105" s="83"/>
      <c r="AT105" s="16" t="s">
        <v>140</v>
      </c>
      <c r="AU105" s="16" t="s">
        <v>136</v>
      </c>
    </row>
    <row r="106" spans="2:51" s="12" customFormat="1" ht="12">
      <c r="B106" s="223"/>
      <c r="C106" s="224"/>
      <c r="D106" s="219" t="s">
        <v>142</v>
      </c>
      <c r="E106" s="225" t="s">
        <v>19</v>
      </c>
      <c r="F106" s="226" t="s">
        <v>143</v>
      </c>
      <c r="G106" s="224"/>
      <c r="H106" s="227">
        <v>366.3</v>
      </c>
      <c r="I106" s="228"/>
      <c r="J106" s="224"/>
      <c r="K106" s="224"/>
      <c r="L106" s="229"/>
      <c r="M106" s="230"/>
      <c r="N106" s="231"/>
      <c r="O106" s="231"/>
      <c r="P106" s="231"/>
      <c r="Q106" s="231"/>
      <c r="R106" s="231"/>
      <c r="S106" s="231"/>
      <c r="T106" s="232"/>
      <c r="AT106" s="233" t="s">
        <v>142</v>
      </c>
      <c r="AU106" s="233" t="s">
        <v>136</v>
      </c>
      <c r="AV106" s="12" t="s">
        <v>82</v>
      </c>
      <c r="AW106" s="12" t="s">
        <v>33</v>
      </c>
      <c r="AX106" s="12" t="s">
        <v>72</v>
      </c>
      <c r="AY106" s="233" t="s">
        <v>125</v>
      </c>
    </row>
    <row r="107" spans="2:65" s="1" customFormat="1" ht="21.6" customHeight="1">
      <c r="B107" s="37"/>
      <c r="C107" s="206" t="s">
        <v>82</v>
      </c>
      <c r="D107" s="206" t="s">
        <v>130</v>
      </c>
      <c r="E107" s="207" t="s">
        <v>144</v>
      </c>
      <c r="F107" s="208" t="s">
        <v>145</v>
      </c>
      <c r="G107" s="209" t="s">
        <v>133</v>
      </c>
      <c r="H107" s="210">
        <v>366.3</v>
      </c>
      <c r="I107" s="211"/>
      <c r="J107" s="212">
        <f>ROUND(I107*H107,2)</f>
        <v>0</v>
      </c>
      <c r="K107" s="208" t="s">
        <v>134</v>
      </c>
      <c r="L107" s="42"/>
      <c r="M107" s="213" t="s">
        <v>19</v>
      </c>
      <c r="N107" s="214" t="s">
        <v>43</v>
      </c>
      <c r="O107" s="82"/>
      <c r="P107" s="215">
        <f>O107*H107</f>
        <v>0</v>
      </c>
      <c r="Q107" s="215">
        <v>0</v>
      </c>
      <c r="R107" s="215">
        <f>Q107*H107</f>
        <v>0</v>
      </c>
      <c r="S107" s="215">
        <v>0</v>
      </c>
      <c r="T107" s="216">
        <f>S107*H107</f>
        <v>0</v>
      </c>
      <c r="AR107" s="217" t="s">
        <v>135</v>
      </c>
      <c r="AT107" s="217" t="s">
        <v>130</v>
      </c>
      <c r="AU107" s="217" t="s">
        <v>136</v>
      </c>
      <c r="AY107" s="16" t="s">
        <v>125</v>
      </c>
      <c r="BE107" s="218">
        <f>IF(N107="základní",J107,0)</f>
        <v>0</v>
      </c>
      <c r="BF107" s="218">
        <f>IF(N107="snížená",J107,0)</f>
        <v>0</v>
      </c>
      <c r="BG107" s="218">
        <f>IF(N107="zákl. přenesená",J107,0)</f>
        <v>0</v>
      </c>
      <c r="BH107" s="218">
        <f>IF(N107="sníž. přenesená",J107,0)</f>
        <v>0</v>
      </c>
      <c r="BI107" s="218">
        <f>IF(N107="nulová",J107,0)</f>
        <v>0</v>
      </c>
      <c r="BJ107" s="16" t="s">
        <v>80</v>
      </c>
      <c r="BK107" s="218">
        <f>ROUND(I107*H107,2)</f>
        <v>0</v>
      </c>
      <c r="BL107" s="16" t="s">
        <v>135</v>
      </c>
      <c r="BM107" s="217" t="s">
        <v>146</v>
      </c>
    </row>
    <row r="108" spans="2:47" s="1" customFormat="1" ht="12">
      <c r="B108" s="37"/>
      <c r="C108" s="38"/>
      <c r="D108" s="219" t="s">
        <v>138</v>
      </c>
      <c r="E108" s="38"/>
      <c r="F108" s="220" t="s">
        <v>147</v>
      </c>
      <c r="G108" s="38"/>
      <c r="H108" s="38"/>
      <c r="I108" s="130"/>
      <c r="J108" s="38"/>
      <c r="K108" s="38"/>
      <c r="L108" s="42"/>
      <c r="M108" s="221"/>
      <c r="N108" s="82"/>
      <c r="O108" s="82"/>
      <c r="P108" s="82"/>
      <c r="Q108" s="82"/>
      <c r="R108" s="82"/>
      <c r="S108" s="82"/>
      <c r="T108" s="83"/>
      <c r="AT108" s="16" t="s">
        <v>138</v>
      </c>
      <c r="AU108" s="16" t="s">
        <v>136</v>
      </c>
    </row>
    <row r="109" spans="2:47" s="1" customFormat="1" ht="12">
      <c r="B109" s="37"/>
      <c r="C109" s="38"/>
      <c r="D109" s="219" t="s">
        <v>140</v>
      </c>
      <c r="E109" s="38"/>
      <c r="F109" s="222" t="s">
        <v>141</v>
      </c>
      <c r="G109" s="38"/>
      <c r="H109" s="38"/>
      <c r="I109" s="130"/>
      <c r="J109" s="38"/>
      <c r="K109" s="38"/>
      <c r="L109" s="42"/>
      <c r="M109" s="221"/>
      <c r="N109" s="82"/>
      <c r="O109" s="82"/>
      <c r="P109" s="82"/>
      <c r="Q109" s="82"/>
      <c r="R109" s="82"/>
      <c r="S109" s="82"/>
      <c r="T109" s="83"/>
      <c r="AT109" s="16" t="s">
        <v>140</v>
      </c>
      <c r="AU109" s="16" t="s">
        <v>136</v>
      </c>
    </row>
    <row r="110" spans="2:65" s="1" customFormat="1" ht="21.6" customHeight="1">
      <c r="B110" s="37"/>
      <c r="C110" s="206" t="s">
        <v>136</v>
      </c>
      <c r="D110" s="206" t="s">
        <v>130</v>
      </c>
      <c r="E110" s="207" t="s">
        <v>148</v>
      </c>
      <c r="F110" s="208" t="s">
        <v>149</v>
      </c>
      <c r="G110" s="209" t="s">
        <v>133</v>
      </c>
      <c r="H110" s="210">
        <v>366.3</v>
      </c>
      <c r="I110" s="211"/>
      <c r="J110" s="212">
        <f>ROUND(I110*H110,2)</f>
        <v>0</v>
      </c>
      <c r="K110" s="208" t="s">
        <v>134</v>
      </c>
      <c r="L110" s="42"/>
      <c r="M110" s="213" t="s">
        <v>19</v>
      </c>
      <c r="N110" s="214" t="s">
        <v>43</v>
      </c>
      <c r="O110" s="82"/>
      <c r="P110" s="215">
        <f>O110*H110</f>
        <v>0</v>
      </c>
      <c r="Q110" s="215">
        <v>0</v>
      </c>
      <c r="R110" s="215">
        <f>Q110*H110</f>
        <v>0</v>
      </c>
      <c r="S110" s="215">
        <v>0</v>
      </c>
      <c r="T110" s="216">
        <f>S110*H110</f>
        <v>0</v>
      </c>
      <c r="AR110" s="217" t="s">
        <v>135</v>
      </c>
      <c r="AT110" s="217" t="s">
        <v>130</v>
      </c>
      <c r="AU110" s="217" t="s">
        <v>136</v>
      </c>
      <c r="AY110" s="16" t="s">
        <v>125</v>
      </c>
      <c r="BE110" s="218">
        <f>IF(N110="základní",J110,0)</f>
        <v>0</v>
      </c>
      <c r="BF110" s="218">
        <f>IF(N110="snížená",J110,0)</f>
        <v>0</v>
      </c>
      <c r="BG110" s="218">
        <f>IF(N110="zákl. přenesená",J110,0)</f>
        <v>0</v>
      </c>
      <c r="BH110" s="218">
        <f>IF(N110="sníž. přenesená",J110,0)</f>
        <v>0</v>
      </c>
      <c r="BI110" s="218">
        <f>IF(N110="nulová",J110,0)</f>
        <v>0</v>
      </c>
      <c r="BJ110" s="16" t="s">
        <v>80</v>
      </c>
      <c r="BK110" s="218">
        <f>ROUND(I110*H110,2)</f>
        <v>0</v>
      </c>
      <c r="BL110" s="16" t="s">
        <v>135</v>
      </c>
      <c r="BM110" s="217" t="s">
        <v>150</v>
      </c>
    </row>
    <row r="111" spans="2:47" s="1" customFormat="1" ht="12">
      <c r="B111" s="37"/>
      <c r="C111" s="38"/>
      <c r="D111" s="219" t="s">
        <v>138</v>
      </c>
      <c r="E111" s="38"/>
      <c r="F111" s="220" t="s">
        <v>151</v>
      </c>
      <c r="G111" s="38"/>
      <c r="H111" s="38"/>
      <c r="I111" s="130"/>
      <c r="J111" s="38"/>
      <c r="K111" s="38"/>
      <c r="L111" s="42"/>
      <c r="M111" s="221"/>
      <c r="N111" s="82"/>
      <c r="O111" s="82"/>
      <c r="P111" s="82"/>
      <c r="Q111" s="82"/>
      <c r="R111" s="82"/>
      <c r="S111" s="82"/>
      <c r="T111" s="83"/>
      <c r="AT111" s="16" t="s">
        <v>138</v>
      </c>
      <c r="AU111" s="16" t="s">
        <v>136</v>
      </c>
    </row>
    <row r="112" spans="2:47" s="1" customFormat="1" ht="12">
      <c r="B112" s="37"/>
      <c r="C112" s="38"/>
      <c r="D112" s="219" t="s">
        <v>140</v>
      </c>
      <c r="E112" s="38"/>
      <c r="F112" s="222" t="s">
        <v>152</v>
      </c>
      <c r="G112" s="38"/>
      <c r="H112" s="38"/>
      <c r="I112" s="130"/>
      <c r="J112" s="38"/>
      <c r="K112" s="38"/>
      <c r="L112" s="42"/>
      <c r="M112" s="221"/>
      <c r="N112" s="82"/>
      <c r="O112" s="82"/>
      <c r="P112" s="82"/>
      <c r="Q112" s="82"/>
      <c r="R112" s="82"/>
      <c r="S112" s="82"/>
      <c r="T112" s="83"/>
      <c r="AT112" s="16" t="s">
        <v>140</v>
      </c>
      <c r="AU112" s="16" t="s">
        <v>136</v>
      </c>
    </row>
    <row r="113" spans="2:65" s="1" customFormat="1" ht="14.4" customHeight="1">
      <c r="B113" s="37"/>
      <c r="C113" s="206" t="s">
        <v>135</v>
      </c>
      <c r="D113" s="206" t="s">
        <v>130</v>
      </c>
      <c r="E113" s="207" t="s">
        <v>153</v>
      </c>
      <c r="F113" s="208" t="s">
        <v>154</v>
      </c>
      <c r="G113" s="209" t="s">
        <v>133</v>
      </c>
      <c r="H113" s="210">
        <v>366.3</v>
      </c>
      <c r="I113" s="211"/>
      <c r="J113" s="212">
        <f>ROUND(I113*H113,2)</f>
        <v>0</v>
      </c>
      <c r="K113" s="208" t="s">
        <v>134</v>
      </c>
      <c r="L113" s="42"/>
      <c r="M113" s="213" t="s">
        <v>19</v>
      </c>
      <c r="N113" s="214" t="s">
        <v>43</v>
      </c>
      <c r="O113" s="82"/>
      <c r="P113" s="215">
        <f>O113*H113</f>
        <v>0</v>
      </c>
      <c r="Q113" s="215">
        <v>0</v>
      </c>
      <c r="R113" s="215">
        <f>Q113*H113</f>
        <v>0</v>
      </c>
      <c r="S113" s="215">
        <v>0</v>
      </c>
      <c r="T113" s="216">
        <f>S113*H113</f>
        <v>0</v>
      </c>
      <c r="AR113" s="217" t="s">
        <v>135</v>
      </c>
      <c r="AT113" s="217" t="s">
        <v>130</v>
      </c>
      <c r="AU113" s="217" t="s">
        <v>136</v>
      </c>
      <c r="AY113" s="16" t="s">
        <v>125</v>
      </c>
      <c r="BE113" s="218">
        <f>IF(N113="základní",J113,0)</f>
        <v>0</v>
      </c>
      <c r="BF113" s="218">
        <f>IF(N113="snížená",J113,0)</f>
        <v>0</v>
      </c>
      <c r="BG113" s="218">
        <f>IF(N113="zákl. přenesená",J113,0)</f>
        <v>0</v>
      </c>
      <c r="BH113" s="218">
        <f>IF(N113="sníž. přenesená",J113,0)</f>
        <v>0</v>
      </c>
      <c r="BI113" s="218">
        <f>IF(N113="nulová",J113,0)</f>
        <v>0</v>
      </c>
      <c r="BJ113" s="16" t="s">
        <v>80</v>
      </c>
      <c r="BK113" s="218">
        <f>ROUND(I113*H113,2)</f>
        <v>0</v>
      </c>
      <c r="BL113" s="16" t="s">
        <v>135</v>
      </c>
      <c r="BM113" s="217" t="s">
        <v>155</v>
      </c>
    </row>
    <row r="114" spans="2:47" s="1" customFormat="1" ht="12">
      <c r="B114" s="37"/>
      <c r="C114" s="38"/>
      <c r="D114" s="219" t="s">
        <v>138</v>
      </c>
      <c r="E114" s="38"/>
      <c r="F114" s="220" t="s">
        <v>156</v>
      </c>
      <c r="G114" s="38"/>
      <c r="H114" s="38"/>
      <c r="I114" s="130"/>
      <c r="J114" s="38"/>
      <c r="K114" s="38"/>
      <c r="L114" s="42"/>
      <c r="M114" s="221"/>
      <c r="N114" s="82"/>
      <c r="O114" s="82"/>
      <c r="P114" s="82"/>
      <c r="Q114" s="82"/>
      <c r="R114" s="82"/>
      <c r="S114" s="82"/>
      <c r="T114" s="83"/>
      <c r="AT114" s="16" t="s">
        <v>138</v>
      </c>
      <c r="AU114" s="16" t="s">
        <v>136</v>
      </c>
    </row>
    <row r="115" spans="2:47" s="1" customFormat="1" ht="12">
      <c r="B115" s="37"/>
      <c r="C115" s="38"/>
      <c r="D115" s="219" t="s">
        <v>140</v>
      </c>
      <c r="E115" s="38"/>
      <c r="F115" s="222" t="s">
        <v>157</v>
      </c>
      <c r="G115" s="38"/>
      <c r="H115" s="38"/>
      <c r="I115" s="130"/>
      <c r="J115" s="38"/>
      <c r="K115" s="38"/>
      <c r="L115" s="42"/>
      <c r="M115" s="221"/>
      <c r="N115" s="82"/>
      <c r="O115" s="82"/>
      <c r="P115" s="82"/>
      <c r="Q115" s="82"/>
      <c r="R115" s="82"/>
      <c r="S115" s="82"/>
      <c r="T115" s="83"/>
      <c r="AT115" s="16" t="s">
        <v>140</v>
      </c>
      <c r="AU115" s="16" t="s">
        <v>136</v>
      </c>
    </row>
    <row r="116" spans="2:65" s="1" customFormat="1" ht="14.4" customHeight="1">
      <c r="B116" s="37"/>
      <c r="C116" s="206" t="s">
        <v>158</v>
      </c>
      <c r="D116" s="206" t="s">
        <v>130</v>
      </c>
      <c r="E116" s="207" t="s">
        <v>159</v>
      </c>
      <c r="F116" s="208" t="s">
        <v>160</v>
      </c>
      <c r="G116" s="209" t="s">
        <v>133</v>
      </c>
      <c r="H116" s="210">
        <v>366.3</v>
      </c>
      <c r="I116" s="211"/>
      <c r="J116" s="212">
        <f>ROUND(I116*H116,2)</f>
        <v>0</v>
      </c>
      <c r="K116" s="208" t="s">
        <v>134</v>
      </c>
      <c r="L116" s="42"/>
      <c r="M116" s="213" t="s">
        <v>19</v>
      </c>
      <c r="N116" s="214" t="s">
        <v>43</v>
      </c>
      <c r="O116" s="82"/>
      <c r="P116" s="215">
        <f>O116*H116</f>
        <v>0</v>
      </c>
      <c r="Q116" s="215">
        <v>0</v>
      </c>
      <c r="R116" s="215">
        <f>Q116*H116</f>
        <v>0</v>
      </c>
      <c r="S116" s="215">
        <v>0</v>
      </c>
      <c r="T116" s="216">
        <f>S116*H116</f>
        <v>0</v>
      </c>
      <c r="AR116" s="217" t="s">
        <v>135</v>
      </c>
      <c r="AT116" s="217" t="s">
        <v>130</v>
      </c>
      <c r="AU116" s="217" t="s">
        <v>136</v>
      </c>
      <c r="AY116" s="16" t="s">
        <v>125</v>
      </c>
      <c r="BE116" s="218">
        <f>IF(N116="základní",J116,0)</f>
        <v>0</v>
      </c>
      <c r="BF116" s="218">
        <f>IF(N116="snížená",J116,0)</f>
        <v>0</v>
      </c>
      <c r="BG116" s="218">
        <f>IF(N116="zákl. přenesená",J116,0)</f>
        <v>0</v>
      </c>
      <c r="BH116" s="218">
        <f>IF(N116="sníž. přenesená",J116,0)</f>
        <v>0</v>
      </c>
      <c r="BI116" s="218">
        <f>IF(N116="nulová",J116,0)</f>
        <v>0</v>
      </c>
      <c r="BJ116" s="16" t="s">
        <v>80</v>
      </c>
      <c r="BK116" s="218">
        <f>ROUND(I116*H116,2)</f>
        <v>0</v>
      </c>
      <c r="BL116" s="16" t="s">
        <v>135</v>
      </c>
      <c r="BM116" s="217" t="s">
        <v>161</v>
      </c>
    </row>
    <row r="117" spans="2:47" s="1" customFormat="1" ht="12">
      <c r="B117" s="37"/>
      <c r="C117" s="38"/>
      <c r="D117" s="219" t="s">
        <v>138</v>
      </c>
      <c r="E117" s="38"/>
      <c r="F117" s="220" t="s">
        <v>162</v>
      </c>
      <c r="G117" s="38"/>
      <c r="H117" s="38"/>
      <c r="I117" s="130"/>
      <c r="J117" s="38"/>
      <c r="K117" s="38"/>
      <c r="L117" s="42"/>
      <c r="M117" s="221"/>
      <c r="N117" s="82"/>
      <c r="O117" s="82"/>
      <c r="P117" s="82"/>
      <c r="Q117" s="82"/>
      <c r="R117" s="82"/>
      <c r="S117" s="82"/>
      <c r="T117" s="83"/>
      <c r="AT117" s="16" t="s">
        <v>138</v>
      </c>
      <c r="AU117" s="16" t="s">
        <v>136</v>
      </c>
    </row>
    <row r="118" spans="2:47" s="1" customFormat="1" ht="12">
      <c r="B118" s="37"/>
      <c r="C118" s="38"/>
      <c r="D118" s="219" t="s">
        <v>140</v>
      </c>
      <c r="E118" s="38"/>
      <c r="F118" s="222" t="s">
        <v>157</v>
      </c>
      <c r="G118" s="38"/>
      <c r="H118" s="38"/>
      <c r="I118" s="130"/>
      <c r="J118" s="38"/>
      <c r="K118" s="38"/>
      <c r="L118" s="42"/>
      <c r="M118" s="221"/>
      <c r="N118" s="82"/>
      <c r="O118" s="82"/>
      <c r="P118" s="82"/>
      <c r="Q118" s="82"/>
      <c r="R118" s="82"/>
      <c r="S118" s="82"/>
      <c r="T118" s="83"/>
      <c r="AT118" s="16" t="s">
        <v>140</v>
      </c>
      <c r="AU118" s="16" t="s">
        <v>136</v>
      </c>
    </row>
    <row r="119" spans="2:65" s="1" customFormat="1" ht="14.4" customHeight="1">
      <c r="B119" s="37"/>
      <c r="C119" s="206" t="s">
        <v>163</v>
      </c>
      <c r="D119" s="206" t="s">
        <v>130</v>
      </c>
      <c r="E119" s="207" t="s">
        <v>164</v>
      </c>
      <c r="F119" s="208" t="s">
        <v>165</v>
      </c>
      <c r="G119" s="209" t="s">
        <v>133</v>
      </c>
      <c r="H119" s="210">
        <v>366.3</v>
      </c>
      <c r="I119" s="211"/>
      <c r="J119" s="212">
        <f>ROUND(I119*H119,2)</f>
        <v>0</v>
      </c>
      <c r="K119" s="208" t="s">
        <v>134</v>
      </c>
      <c r="L119" s="42"/>
      <c r="M119" s="213" t="s">
        <v>19</v>
      </c>
      <c r="N119" s="214" t="s">
        <v>43</v>
      </c>
      <c r="O119" s="82"/>
      <c r="P119" s="215">
        <f>O119*H119</f>
        <v>0</v>
      </c>
      <c r="Q119" s="215">
        <v>0</v>
      </c>
      <c r="R119" s="215">
        <f>Q119*H119</f>
        <v>0</v>
      </c>
      <c r="S119" s="215">
        <v>0</v>
      </c>
      <c r="T119" s="216">
        <f>S119*H119</f>
        <v>0</v>
      </c>
      <c r="AR119" s="217" t="s">
        <v>135</v>
      </c>
      <c r="AT119" s="217" t="s">
        <v>130</v>
      </c>
      <c r="AU119" s="217" t="s">
        <v>136</v>
      </c>
      <c r="AY119" s="16" t="s">
        <v>125</v>
      </c>
      <c r="BE119" s="218">
        <f>IF(N119="základní",J119,0)</f>
        <v>0</v>
      </c>
      <c r="BF119" s="218">
        <f>IF(N119="snížená",J119,0)</f>
        <v>0</v>
      </c>
      <c r="BG119" s="218">
        <f>IF(N119="zákl. přenesená",J119,0)</f>
        <v>0</v>
      </c>
      <c r="BH119" s="218">
        <f>IF(N119="sníž. přenesená",J119,0)</f>
        <v>0</v>
      </c>
      <c r="BI119" s="218">
        <f>IF(N119="nulová",J119,0)</f>
        <v>0</v>
      </c>
      <c r="BJ119" s="16" t="s">
        <v>80</v>
      </c>
      <c r="BK119" s="218">
        <f>ROUND(I119*H119,2)</f>
        <v>0</v>
      </c>
      <c r="BL119" s="16" t="s">
        <v>135</v>
      </c>
      <c r="BM119" s="217" t="s">
        <v>166</v>
      </c>
    </row>
    <row r="120" spans="2:47" s="1" customFormat="1" ht="12">
      <c r="B120" s="37"/>
      <c r="C120" s="38"/>
      <c r="D120" s="219" t="s">
        <v>138</v>
      </c>
      <c r="E120" s="38"/>
      <c r="F120" s="220" t="s">
        <v>167</v>
      </c>
      <c r="G120" s="38"/>
      <c r="H120" s="38"/>
      <c r="I120" s="130"/>
      <c r="J120" s="38"/>
      <c r="K120" s="38"/>
      <c r="L120" s="42"/>
      <c r="M120" s="221"/>
      <c r="N120" s="82"/>
      <c r="O120" s="82"/>
      <c r="P120" s="82"/>
      <c r="Q120" s="82"/>
      <c r="R120" s="82"/>
      <c r="S120" s="82"/>
      <c r="T120" s="83"/>
      <c r="AT120" s="16" t="s">
        <v>138</v>
      </c>
      <c r="AU120" s="16" t="s">
        <v>136</v>
      </c>
    </row>
    <row r="121" spans="2:63" s="11" customFormat="1" ht="20.85" customHeight="1">
      <c r="B121" s="190"/>
      <c r="C121" s="191"/>
      <c r="D121" s="192" t="s">
        <v>71</v>
      </c>
      <c r="E121" s="204" t="s">
        <v>168</v>
      </c>
      <c r="F121" s="204" t="s">
        <v>169</v>
      </c>
      <c r="G121" s="191"/>
      <c r="H121" s="191"/>
      <c r="I121" s="194"/>
      <c r="J121" s="205">
        <f>BK121</f>
        <v>0</v>
      </c>
      <c r="K121" s="191"/>
      <c r="L121" s="196"/>
      <c r="M121" s="197"/>
      <c r="N121" s="198"/>
      <c r="O121" s="198"/>
      <c r="P121" s="199">
        <f>SUM(P122:P140)</f>
        <v>0</v>
      </c>
      <c r="Q121" s="198"/>
      <c r="R121" s="199">
        <f>SUM(R122:R140)</f>
        <v>0.48514799999999997</v>
      </c>
      <c r="S121" s="198"/>
      <c r="T121" s="200">
        <f>SUM(T122:T140)</f>
        <v>0</v>
      </c>
      <c r="AR121" s="201" t="s">
        <v>80</v>
      </c>
      <c r="AT121" s="202" t="s">
        <v>71</v>
      </c>
      <c r="AU121" s="202" t="s">
        <v>82</v>
      </c>
      <c r="AY121" s="201" t="s">
        <v>125</v>
      </c>
      <c r="BK121" s="203">
        <f>SUM(BK122:BK140)</f>
        <v>0</v>
      </c>
    </row>
    <row r="122" spans="2:65" s="1" customFormat="1" ht="14.4" customHeight="1">
      <c r="B122" s="37"/>
      <c r="C122" s="206" t="s">
        <v>170</v>
      </c>
      <c r="D122" s="206" t="s">
        <v>130</v>
      </c>
      <c r="E122" s="207" t="s">
        <v>171</v>
      </c>
      <c r="F122" s="208" t="s">
        <v>172</v>
      </c>
      <c r="G122" s="209" t="s">
        <v>173</v>
      </c>
      <c r="H122" s="210">
        <v>66.6</v>
      </c>
      <c r="I122" s="211"/>
      <c r="J122" s="212">
        <f>ROUND(I122*H122,2)</f>
        <v>0</v>
      </c>
      <c r="K122" s="208" t="s">
        <v>134</v>
      </c>
      <c r="L122" s="42"/>
      <c r="M122" s="213" t="s">
        <v>19</v>
      </c>
      <c r="N122" s="214" t="s">
        <v>43</v>
      </c>
      <c r="O122" s="82"/>
      <c r="P122" s="215">
        <f>O122*H122</f>
        <v>0</v>
      </c>
      <c r="Q122" s="215">
        <v>0.00578</v>
      </c>
      <c r="R122" s="215">
        <f>Q122*H122</f>
        <v>0.384948</v>
      </c>
      <c r="S122" s="215">
        <v>0</v>
      </c>
      <c r="T122" s="216">
        <f>S122*H122</f>
        <v>0</v>
      </c>
      <c r="AR122" s="217" t="s">
        <v>135</v>
      </c>
      <c r="AT122" s="217" t="s">
        <v>130</v>
      </c>
      <c r="AU122" s="217" t="s">
        <v>136</v>
      </c>
      <c r="AY122" s="16" t="s">
        <v>125</v>
      </c>
      <c r="BE122" s="218">
        <f>IF(N122="základní",J122,0)</f>
        <v>0</v>
      </c>
      <c r="BF122" s="218">
        <f>IF(N122="snížená",J122,0)</f>
        <v>0</v>
      </c>
      <c r="BG122" s="218">
        <f>IF(N122="zákl. přenesená",J122,0)</f>
        <v>0</v>
      </c>
      <c r="BH122" s="218">
        <f>IF(N122="sníž. přenesená",J122,0)</f>
        <v>0</v>
      </c>
      <c r="BI122" s="218">
        <f>IF(N122="nulová",J122,0)</f>
        <v>0</v>
      </c>
      <c r="BJ122" s="16" t="s">
        <v>80</v>
      </c>
      <c r="BK122" s="218">
        <f>ROUND(I122*H122,2)</f>
        <v>0</v>
      </c>
      <c r="BL122" s="16" t="s">
        <v>135</v>
      </c>
      <c r="BM122" s="217" t="s">
        <v>174</v>
      </c>
    </row>
    <row r="123" spans="2:47" s="1" customFormat="1" ht="12">
      <c r="B123" s="37"/>
      <c r="C123" s="38"/>
      <c r="D123" s="219" t="s">
        <v>138</v>
      </c>
      <c r="E123" s="38"/>
      <c r="F123" s="220" t="s">
        <v>175</v>
      </c>
      <c r="G123" s="38"/>
      <c r="H123" s="38"/>
      <c r="I123" s="130"/>
      <c r="J123" s="38"/>
      <c r="K123" s="38"/>
      <c r="L123" s="42"/>
      <c r="M123" s="221"/>
      <c r="N123" s="82"/>
      <c r="O123" s="82"/>
      <c r="P123" s="82"/>
      <c r="Q123" s="82"/>
      <c r="R123" s="82"/>
      <c r="S123" s="82"/>
      <c r="T123" s="83"/>
      <c r="AT123" s="16" t="s">
        <v>138</v>
      </c>
      <c r="AU123" s="16" t="s">
        <v>136</v>
      </c>
    </row>
    <row r="124" spans="2:51" s="12" customFormat="1" ht="12">
      <c r="B124" s="223"/>
      <c r="C124" s="224"/>
      <c r="D124" s="219" t="s">
        <v>142</v>
      </c>
      <c r="E124" s="225" t="s">
        <v>19</v>
      </c>
      <c r="F124" s="226" t="s">
        <v>176</v>
      </c>
      <c r="G124" s="224"/>
      <c r="H124" s="227">
        <v>66.6</v>
      </c>
      <c r="I124" s="228"/>
      <c r="J124" s="224"/>
      <c r="K124" s="224"/>
      <c r="L124" s="229"/>
      <c r="M124" s="230"/>
      <c r="N124" s="231"/>
      <c r="O124" s="231"/>
      <c r="P124" s="231"/>
      <c r="Q124" s="231"/>
      <c r="R124" s="231"/>
      <c r="S124" s="231"/>
      <c r="T124" s="232"/>
      <c r="AT124" s="233" t="s">
        <v>142</v>
      </c>
      <c r="AU124" s="233" t="s">
        <v>136</v>
      </c>
      <c r="AV124" s="12" t="s">
        <v>82</v>
      </c>
      <c r="AW124" s="12" t="s">
        <v>33</v>
      </c>
      <c r="AX124" s="12" t="s">
        <v>72</v>
      </c>
      <c r="AY124" s="233" t="s">
        <v>125</v>
      </c>
    </row>
    <row r="125" spans="2:65" s="1" customFormat="1" ht="14.4" customHeight="1">
      <c r="B125" s="37"/>
      <c r="C125" s="206" t="s">
        <v>177</v>
      </c>
      <c r="D125" s="206" t="s">
        <v>130</v>
      </c>
      <c r="E125" s="207" t="s">
        <v>178</v>
      </c>
      <c r="F125" s="208" t="s">
        <v>179</v>
      </c>
      <c r="G125" s="209" t="s">
        <v>180</v>
      </c>
      <c r="H125" s="210">
        <v>444</v>
      </c>
      <c r="I125" s="211"/>
      <c r="J125" s="212">
        <f>ROUND(I125*H125,2)</f>
        <v>0</v>
      </c>
      <c r="K125" s="208" t="s">
        <v>134</v>
      </c>
      <c r="L125" s="42"/>
      <c r="M125" s="213" t="s">
        <v>19</v>
      </c>
      <c r="N125" s="214" t="s">
        <v>43</v>
      </c>
      <c r="O125" s="82"/>
      <c r="P125" s="215">
        <f>O125*H125</f>
        <v>0</v>
      </c>
      <c r="Q125" s="215">
        <v>1E-05</v>
      </c>
      <c r="R125" s="215">
        <f>Q125*H125</f>
        <v>0.00444</v>
      </c>
      <c r="S125" s="215">
        <v>0</v>
      </c>
      <c r="T125" s="216">
        <f>S125*H125</f>
        <v>0</v>
      </c>
      <c r="AR125" s="217" t="s">
        <v>135</v>
      </c>
      <c r="AT125" s="217" t="s">
        <v>130</v>
      </c>
      <c r="AU125" s="217" t="s">
        <v>136</v>
      </c>
      <c r="AY125" s="16" t="s">
        <v>125</v>
      </c>
      <c r="BE125" s="218">
        <f>IF(N125="základní",J125,0)</f>
        <v>0</v>
      </c>
      <c r="BF125" s="218">
        <f>IF(N125="snížená",J125,0)</f>
        <v>0</v>
      </c>
      <c r="BG125" s="218">
        <f>IF(N125="zákl. přenesená",J125,0)</f>
        <v>0</v>
      </c>
      <c r="BH125" s="218">
        <f>IF(N125="sníž. přenesená",J125,0)</f>
        <v>0</v>
      </c>
      <c r="BI125" s="218">
        <f>IF(N125="nulová",J125,0)</f>
        <v>0</v>
      </c>
      <c r="BJ125" s="16" t="s">
        <v>80</v>
      </c>
      <c r="BK125" s="218">
        <f>ROUND(I125*H125,2)</f>
        <v>0</v>
      </c>
      <c r="BL125" s="16" t="s">
        <v>135</v>
      </c>
      <c r="BM125" s="217" t="s">
        <v>181</v>
      </c>
    </row>
    <row r="126" spans="2:47" s="1" customFormat="1" ht="12">
      <c r="B126" s="37"/>
      <c r="C126" s="38"/>
      <c r="D126" s="219" t="s">
        <v>138</v>
      </c>
      <c r="E126" s="38"/>
      <c r="F126" s="220" t="s">
        <v>182</v>
      </c>
      <c r="G126" s="38"/>
      <c r="H126" s="38"/>
      <c r="I126" s="130"/>
      <c r="J126" s="38"/>
      <c r="K126" s="38"/>
      <c r="L126" s="42"/>
      <c r="M126" s="221"/>
      <c r="N126" s="82"/>
      <c r="O126" s="82"/>
      <c r="P126" s="82"/>
      <c r="Q126" s="82"/>
      <c r="R126" s="82"/>
      <c r="S126" s="82"/>
      <c r="T126" s="83"/>
      <c r="AT126" s="16" t="s">
        <v>138</v>
      </c>
      <c r="AU126" s="16" t="s">
        <v>136</v>
      </c>
    </row>
    <row r="127" spans="2:47" s="1" customFormat="1" ht="12">
      <c r="B127" s="37"/>
      <c r="C127" s="38"/>
      <c r="D127" s="219" t="s">
        <v>140</v>
      </c>
      <c r="E127" s="38"/>
      <c r="F127" s="222" t="s">
        <v>183</v>
      </c>
      <c r="G127" s="38"/>
      <c r="H127" s="38"/>
      <c r="I127" s="130"/>
      <c r="J127" s="38"/>
      <c r="K127" s="38"/>
      <c r="L127" s="42"/>
      <c r="M127" s="221"/>
      <c r="N127" s="82"/>
      <c r="O127" s="82"/>
      <c r="P127" s="82"/>
      <c r="Q127" s="82"/>
      <c r="R127" s="82"/>
      <c r="S127" s="82"/>
      <c r="T127" s="83"/>
      <c r="AT127" s="16" t="s">
        <v>140</v>
      </c>
      <c r="AU127" s="16" t="s">
        <v>136</v>
      </c>
    </row>
    <row r="128" spans="2:51" s="13" customFormat="1" ht="12">
      <c r="B128" s="234"/>
      <c r="C128" s="235"/>
      <c r="D128" s="219" t="s">
        <v>142</v>
      </c>
      <c r="E128" s="236" t="s">
        <v>19</v>
      </c>
      <c r="F128" s="237" t="s">
        <v>184</v>
      </c>
      <c r="G128" s="235"/>
      <c r="H128" s="236" t="s">
        <v>19</v>
      </c>
      <c r="I128" s="238"/>
      <c r="J128" s="235"/>
      <c r="K128" s="235"/>
      <c r="L128" s="239"/>
      <c r="M128" s="240"/>
      <c r="N128" s="241"/>
      <c r="O128" s="241"/>
      <c r="P128" s="241"/>
      <c r="Q128" s="241"/>
      <c r="R128" s="241"/>
      <c r="S128" s="241"/>
      <c r="T128" s="242"/>
      <c r="AT128" s="243" t="s">
        <v>142</v>
      </c>
      <c r="AU128" s="243" t="s">
        <v>136</v>
      </c>
      <c r="AV128" s="13" t="s">
        <v>80</v>
      </c>
      <c r="AW128" s="13" t="s">
        <v>33</v>
      </c>
      <c r="AX128" s="13" t="s">
        <v>72</v>
      </c>
      <c r="AY128" s="243" t="s">
        <v>125</v>
      </c>
    </row>
    <row r="129" spans="2:51" s="12" customFormat="1" ht="12">
      <c r="B129" s="223"/>
      <c r="C129" s="224"/>
      <c r="D129" s="219" t="s">
        <v>142</v>
      </c>
      <c r="E129" s="225" t="s">
        <v>19</v>
      </c>
      <c r="F129" s="226" t="s">
        <v>185</v>
      </c>
      <c r="G129" s="224"/>
      <c r="H129" s="227">
        <v>444</v>
      </c>
      <c r="I129" s="228"/>
      <c r="J129" s="224"/>
      <c r="K129" s="224"/>
      <c r="L129" s="229"/>
      <c r="M129" s="230"/>
      <c r="N129" s="231"/>
      <c r="O129" s="231"/>
      <c r="P129" s="231"/>
      <c r="Q129" s="231"/>
      <c r="R129" s="231"/>
      <c r="S129" s="231"/>
      <c r="T129" s="232"/>
      <c r="AT129" s="233" t="s">
        <v>142</v>
      </c>
      <c r="AU129" s="233" t="s">
        <v>136</v>
      </c>
      <c r="AV129" s="12" t="s">
        <v>82</v>
      </c>
      <c r="AW129" s="12" t="s">
        <v>33</v>
      </c>
      <c r="AX129" s="12" t="s">
        <v>72</v>
      </c>
      <c r="AY129" s="233" t="s">
        <v>125</v>
      </c>
    </row>
    <row r="130" spans="2:65" s="1" customFormat="1" ht="14.4" customHeight="1">
      <c r="B130" s="37"/>
      <c r="C130" s="206" t="s">
        <v>126</v>
      </c>
      <c r="D130" s="206" t="s">
        <v>130</v>
      </c>
      <c r="E130" s="207" t="s">
        <v>186</v>
      </c>
      <c r="F130" s="208" t="s">
        <v>187</v>
      </c>
      <c r="G130" s="209" t="s">
        <v>180</v>
      </c>
      <c r="H130" s="210">
        <v>444</v>
      </c>
      <c r="I130" s="211"/>
      <c r="J130" s="212">
        <f>ROUND(I130*H130,2)</f>
        <v>0</v>
      </c>
      <c r="K130" s="208" t="s">
        <v>134</v>
      </c>
      <c r="L130" s="42"/>
      <c r="M130" s="213" t="s">
        <v>19</v>
      </c>
      <c r="N130" s="214" t="s">
        <v>43</v>
      </c>
      <c r="O130" s="82"/>
      <c r="P130" s="215">
        <f>O130*H130</f>
        <v>0</v>
      </c>
      <c r="Q130" s="215">
        <v>0.0002</v>
      </c>
      <c r="R130" s="215">
        <f>Q130*H130</f>
        <v>0.0888</v>
      </c>
      <c r="S130" s="215">
        <v>0</v>
      </c>
      <c r="T130" s="216">
        <f>S130*H130</f>
        <v>0</v>
      </c>
      <c r="AR130" s="217" t="s">
        <v>135</v>
      </c>
      <c r="AT130" s="217" t="s">
        <v>130</v>
      </c>
      <c r="AU130" s="217" t="s">
        <v>136</v>
      </c>
      <c r="AY130" s="16" t="s">
        <v>125</v>
      </c>
      <c r="BE130" s="218">
        <f>IF(N130="základní",J130,0)</f>
        <v>0</v>
      </c>
      <c r="BF130" s="218">
        <f>IF(N130="snížená",J130,0)</f>
        <v>0</v>
      </c>
      <c r="BG130" s="218">
        <f>IF(N130="zákl. přenesená",J130,0)</f>
        <v>0</v>
      </c>
      <c r="BH130" s="218">
        <f>IF(N130="sníž. přenesená",J130,0)</f>
        <v>0</v>
      </c>
      <c r="BI130" s="218">
        <f>IF(N130="nulová",J130,0)</f>
        <v>0</v>
      </c>
      <c r="BJ130" s="16" t="s">
        <v>80</v>
      </c>
      <c r="BK130" s="218">
        <f>ROUND(I130*H130,2)</f>
        <v>0</v>
      </c>
      <c r="BL130" s="16" t="s">
        <v>135</v>
      </c>
      <c r="BM130" s="217" t="s">
        <v>188</v>
      </c>
    </row>
    <row r="131" spans="2:47" s="1" customFormat="1" ht="12">
      <c r="B131" s="37"/>
      <c r="C131" s="38"/>
      <c r="D131" s="219" t="s">
        <v>138</v>
      </c>
      <c r="E131" s="38"/>
      <c r="F131" s="220" t="s">
        <v>189</v>
      </c>
      <c r="G131" s="38"/>
      <c r="H131" s="38"/>
      <c r="I131" s="130"/>
      <c r="J131" s="38"/>
      <c r="K131" s="38"/>
      <c r="L131" s="42"/>
      <c r="M131" s="221"/>
      <c r="N131" s="82"/>
      <c r="O131" s="82"/>
      <c r="P131" s="82"/>
      <c r="Q131" s="82"/>
      <c r="R131" s="82"/>
      <c r="S131" s="82"/>
      <c r="T131" s="83"/>
      <c r="AT131" s="16" t="s">
        <v>138</v>
      </c>
      <c r="AU131" s="16" t="s">
        <v>136</v>
      </c>
    </row>
    <row r="132" spans="2:47" s="1" customFormat="1" ht="12">
      <c r="B132" s="37"/>
      <c r="C132" s="38"/>
      <c r="D132" s="219" t="s">
        <v>140</v>
      </c>
      <c r="E132" s="38"/>
      <c r="F132" s="222" t="s">
        <v>183</v>
      </c>
      <c r="G132" s="38"/>
      <c r="H132" s="38"/>
      <c r="I132" s="130"/>
      <c r="J132" s="38"/>
      <c r="K132" s="38"/>
      <c r="L132" s="42"/>
      <c r="M132" s="221"/>
      <c r="N132" s="82"/>
      <c r="O132" s="82"/>
      <c r="P132" s="82"/>
      <c r="Q132" s="82"/>
      <c r="R132" s="82"/>
      <c r="S132" s="82"/>
      <c r="T132" s="83"/>
      <c r="AT132" s="16" t="s">
        <v>140</v>
      </c>
      <c r="AU132" s="16" t="s">
        <v>136</v>
      </c>
    </row>
    <row r="133" spans="2:65" s="1" customFormat="1" ht="14.4" customHeight="1">
      <c r="B133" s="37"/>
      <c r="C133" s="206" t="s">
        <v>190</v>
      </c>
      <c r="D133" s="206" t="s">
        <v>130</v>
      </c>
      <c r="E133" s="207" t="s">
        <v>191</v>
      </c>
      <c r="F133" s="208" t="s">
        <v>192</v>
      </c>
      <c r="G133" s="209" t="s">
        <v>180</v>
      </c>
      <c r="H133" s="210">
        <v>24</v>
      </c>
      <c r="I133" s="211"/>
      <c r="J133" s="212">
        <f>ROUND(I133*H133,2)</f>
        <v>0</v>
      </c>
      <c r="K133" s="208" t="s">
        <v>134</v>
      </c>
      <c r="L133" s="42"/>
      <c r="M133" s="213" t="s">
        <v>19</v>
      </c>
      <c r="N133" s="214" t="s">
        <v>43</v>
      </c>
      <c r="O133" s="82"/>
      <c r="P133" s="215">
        <f>O133*H133</f>
        <v>0</v>
      </c>
      <c r="Q133" s="215">
        <v>2E-05</v>
      </c>
      <c r="R133" s="215">
        <f>Q133*H133</f>
        <v>0.00048000000000000007</v>
      </c>
      <c r="S133" s="215">
        <v>0</v>
      </c>
      <c r="T133" s="216">
        <f>S133*H133</f>
        <v>0</v>
      </c>
      <c r="AR133" s="217" t="s">
        <v>135</v>
      </c>
      <c r="AT133" s="217" t="s">
        <v>130</v>
      </c>
      <c r="AU133" s="217" t="s">
        <v>136</v>
      </c>
      <c r="AY133" s="16" t="s">
        <v>125</v>
      </c>
      <c r="BE133" s="218">
        <f>IF(N133="základní",J133,0)</f>
        <v>0</v>
      </c>
      <c r="BF133" s="218">
        <f>IF(N133="snížená",J133,0)</f>
        <v>0</v>
      </c>
      <c r="BG133" s="218">
        <f>IF(N133="zákl. přenesená",J133,0)</f>
        <v>0</v>
      </c>
      <c r="BH133" s="218">
        <f>IF(N133="sníž. přenesená",J133,0)</f>
        <v>0</v>
      </c>
      <c r="BI133" s="218">
        <f>IF(N133="nulová",J133,0)</f>
        <v>0</v>
      </c>
      <c r="BJ133" s="16" t="s">
        <v>80</v>
      </c>
      <c r="BK133" s="218">
        <f>ROUND(I133*H133,2)</f>
        <v>0</v>
      </c>
      <c r="BL133" s="16" t="s">
        <v>135</v>
      </c>
      <c r="BM133" s="217" t="s">
        <v>193</v>
      </c>
    </row>
    <row r="134" spans="2:47" s="1" customFormat="1" ht="12">
      <c r="B134" s="37"/>
      <c r="C134" s="38"/>
      <c r="D134" s="219" t="s">
        <v>138</v>
      </c>
      <c r="E134" s="38"/>
      <c r="F134" s="220" t="s">
        <v>194</v>
      </c>
      <c r="G134" s="38"/>
      <c r="H134" s="38"/>
      <c r="I134" s="130"/>
      <c r="J134" s="38"/>
      <c r="K134" s="38"/>
      <c r="L134" s="42"/>
      <c r="M134" s="221"/>
      <c r="N134" s="82"/>
      <c r="O134" s="82"/>
      <c r="P134" s="82"/>
      <c r="Q134" s="82"/>
      <c r="R134" s="82"/>
      <c r="S134" s="82"/>
      <c r="T134" s="83"/>
      <c r="AT134" s="16" t="s">
        <v>138</v>
      </c>
      <c r="AU134" s="16" t="s">
        <v>136</v>
      </c>
    </row>
    <row r="135" spans="2:47" s="1" customFormat="1" ht="12">
      <c r="B135" s="37"/>
      <c r="C135" s="38"/>
      <c r="D135" s="219" t="s">
        <v>140</v>
      </c>
      <c r="E135" s="38"/>
      <c r="F135" s="222" t="s">
        <v>183</v>
      </c>
      <c r="G135" s="38"/>
      <c r="H135" s="38"/>
      <c r="I135" s="130"/>
      <c r="J135" s="38"/>
      <c r="K135" s="38"/>
      <c r="L135" s="42"/>
      <c r="M135" s="221"/>
      <c r="N135" s="82"/>
      <c r="O135" s="82"/>
      <c r="P135" s="82"/>
      <c r="Q135" s="82"/>
      <c r="R135" s="82"/>
      <c r="S135" s="82"/>
      <c r="T135" s="83"/>
      <c r="AT135" s="16" t="s">
        <v>140</v>
      </c>
      <c r="AU135" s="16" t="s">
        <v>136</v>
      </c>
    </row>
    <row r="136" spans="2:51" s="13" customFormat="1" ht="12">
      <c r="B136" s="234"/>
      <c r="C136" s="235"/>
      <c r="D136" s="219" t="s">
        <v>142</v>
      </c>
      <c r="E136" s="236" t="s">
        <v>19</v>
      </c>
      <c r="F136" s="237" t="s">
        <v>195</v>
      </c>
      <c r="G136" s="235"/>
      <c r="H136" s="236" t="s">
        <v>19</v>
      </c>
      <c r="I136" s="238"/>
      <c r="J136" s="235"/>
      <c r="K136" s="235"/>
      <c r="L136" s="239"/>
      <c r="M136" s="240"/>
      <c r="N136" s="241"/>
      <c r="O136" s="241"/>
      <c r="P136" s="241"/>
      <c r="Q136" s="241"/>
      <c r="R136" s="241"/>
      <c r="S136" s="241"/>
      <c r="T136" s="242"/>
      <c r="AT136" s="243" t="s">
        <v>142</v>
      </c>
      <c r="AU136" s="243" t="s">
        <v>136</v>
      </c>
      <c r="AV136" s="13" t="s">
        <v>80</v>
      </c>
      <c r="AW136" s="13" t="s">
        <v>33</v>
      </c>
      <c r="AX136" s="13" t="s">
        <v>72</v>
      </c>
      <c r="AY136" s="243" t="s">
        <v>125</v>
      </c>
    </row>
    <row r="137" spans="2:51" s="12" customFormat="1" ht="12">
      <c r="B137" s="223"/>
      <c r="C137" s="224"/>
      <c r="D137" s="219" t="s">
        <v>142</v>
      </c>
      <c r="E137" s="225" t="s">
        <v>19</v>
      </c>
      <c r="F137" s="226" t="s">
        <v>196</v>
      </c>
      <c r="G137" s="224"/>
      <c r="H137" s="227">
        <v>24</v>
      </c>
      <c r="I137" s="228"/>
      <c r="J137" s="224"/>
      <c r="K137" s="224"/>
      <c r="L137" s="229"/>
      <c r="M137" s="230"/>
      <c r="N137" s="231"/>
      <c r="O137" s="231"/>
      <c r="P137" s="231"/>
      <c r="Q137" s="231"/>
      <c r="R137" s="231"/>
      <c r="S137" s="231"/>
      <c r="T137" s="232"/>
      <c r="AT137" s="233" t="s">
        <v>142</v>
      </c>
      <c r="AU137" s="233" t="s">
        <v>136</v>
      </c>
      <c r="AV137" s="12" t="s">
        <v>82</v>
      </c>
      <c r="AW137" s="12" t="s">
        <v>33</v>
      </c>
      <c r="AX137" s="12" t="s">
        <v>72</v>
      </c>
      <c r="AY137" s="233" t="s">
        <v>125</v>
      </c>
    </row>
    <row r="138" spans="2:65" s="1" customFormat="1" ht="14.4" customHeight="1">
      <c r="B138" s="37"/>
      <c r="C138" s="206" t="s">
        <v>197</v>
      </c>
      <c r="D138" s="206" t="s">
        <v>130</v>
      </c>
      <c r="E138" s="207" t="s">
        <v>198</v>
      </c>
      <c r="F138" s="208" t="s">
        <v>199</v>
      </c>
      <c r="G138" s="209" t="s">
        <v>180</v>
      </c>
      <c r="H138" s="210">
        <v>24</v>
      </c>
      <c r="I138" s="211"/>
      <c r="J138" s="212">
        <f>ROUND(I138*H138,2)</f>
        <v>0</v>
      </c>
      <c r="K138" s="208" t="s">
        <v>134</v>
      </c>
      <c r="L138" s="42"/>
      <c r="M138" s="213" t="s">
        <v>19</v>
      </c>
      <c r="N138" s="214" t="s">
        <v>43</v>
      </c>
      <c r="O138" s="82"/>
      <c r="P138" s="215">
        <f>O138*H138</f>
        <v>0</v>
      </c>
      <c r="Q138" s="215">
        <v>0.00027</v>
      </c>
      <c r="R138" s="215">
        <f>Q138*H138</f>
        <v>0.00648</v>
      </c>
      <c r="S138" s="215">
        <v>0</v>
      </c>
      <c r="T138" s="216">
        <f>S138*H138</f>
        <v>0</v>
      </c>
      <c r="AR138" s="217" t="s">
        <v>135</v>
      </c>
      <c r="AT138" s="217" t="s">
        <v>130</v>
      </c>
      <c r="AU138" s="217" t="s">
        <v>136</v>
      </c>
      <c r="AY138" s="16" t="s">
        <v>125</v>
      </c>
      <c r="BE138" s="218">
        <f>IF(N138="základní",J138,0)</f>
        <v>0</v>
      </c>
      <c r="BF138" s="218">
        <f>IF(N138="snížená",J138,0)</f>
        <v>0</v>
      </c>
      <c r="BG138" s="218">
        <f>IF(N138="zákl. přenesená",J138,0)</f>
        <v>0</v>
      </c>
      <c r="BH138" s="218">
        <f>IF(N138="sníž. přenesená",J138,0)</f>
        <v>0</v>
      </c>
      <c r="BI138" s="218">
        <f>IF(N138="nulová",J138,0)</f>
        <v>0</v>
      </c>
      <c r="BJ138" s="16" t="s">
        <v>80</v>
      </c>
      <c r="BK138" s="218">
        <f>ROUND(I138*H138,2)</f>
        <v>0</v>
      </c>
      <c r="BL138" s="16" t="s">
        <v>135</v>
      </c>
      <c r="BM138" s="217" t="s">
        <v>200</v>
      </c>
    </row>
    <row r="139" spans="2:47" s="1" customFormat="1" ht="12">
      <c r="B139" s="37"/>
      <c r="C139" s="38"/>
      <c r="D139" s="219" t="s">
        <v>138</v>
      </c>
      <c r="E139" s="38"/>
      <c r="F139" s="220" t="s">
        <v>201</v>
      </c>
      <c r="G139" s="38"/>
      <c r="H139" s="38"/>
      <c r="I139" s="130"/>
      <c r="J139" s="38"/>
      <c r="K139" s="38"/>
      <c r="L139" s="42"/>
      <c r="M139" s="221"/>
      <c r="N139" s="82"/>
      <c r="O139" s="82"/>
      <c r="P139" s="82"/>
      <c r="Q139" s="82"/>
      <c r="R139" s="82"/>
      <c r="S139" s="82"/>
      <c r="T139" s="83"/>
      <c r="AT139" s="16" t="s">
        <v>138</v>
      </c>
      <c r="AU139" s="16" t="s">
        <v>136</v>
      </c>
    </row>
    <row r="140" spans="2:47" s="1" customFormat="1" ht="12">
      <c r="B140" s="37"/>
      <c r="C140" s="38"/>
      <c r="D140" s="219" t="s">
        <v>140</v>
      </c>
      <c r="E140" s="38"/>
      <c r="F140" s="222" t="s">
        <v>183</v>
      </c>
      <c r="G140" s="38"/>
      <c r="H140" s="38"/>
      <c r="I140" s="130"/>
      <c r="J140" s="38"/>
      <c r="K140" s="38"/>
      <c r="L140" s="42"/>
      <c r="M140" s="221"/>
      <c r="N140" s="82"/>
      <c r="O140" s="82"/>
      <c r="P140" s="82"/>
      <c r="Q140" s="82"/>
      <c r="R140" s="82"/>
      <c r="S140" s="82"/>
      <c r="T140" s="83"/>
      <c r="AT140" s="16" t="s">
        <v>140</v>
      </c>
      <c r="AU140" s="16" t="s">
        <v>136</v>
      </c>
    </row>
    <row r="141" spans="2:63" s="11" customFormat="1" ht="20.85" customHeight="1">
      <c r="B141" s="190"/>
      <c r="C141" s="191"/>
      <c r="D141" s="192" t="s">
        <v>71</v>
      </c>
      <c r="E141" s="204" t="s">
        <v>202</v>
      </c>
      <c r="F141" s="204" t="s">
        <v>203</v>
      </c>
      <c r="G141" s="191"/>
      <c r="H141" s="191"/>
      <c r="I141" s="194"/>
      <c r="J141" s="205">
        <f>BK141</f>
        <v>0</v>
      </c>
      <c r="K141" s="191"/>
      <c r="L141" s="196"/>
      <c r="M141" s="197"/>
      <c r="N141" s="198"/>
      <c r="O141" s="198"/>
      <c r="P141" s="199">
        <f>SUM(P142:P166)</f>
        <v>0</v>
      </c>
      <c r="Q141" s="198"/>
      <c r="R141" s="199">
        <f>SUM(R142:R166)</f>
        <v>0</v>
      </c>
      <c r="S141" s="198"/>
      <c r="T141" s="200">
        <f>SUM(T142:T166)</f>
        <v>10.005872999999998</v>
      </c>
      <c r="AR141" s="201" t="s">
        <v>80</v>
      </c>
      <c r="AT141" s="202" t="s">
        <v>71</v>
      </c>
      <c r="AU141" s="202" t="s">
        <v>82</v>
      </c>
      <c r="AY141" s="201" t="s">
        <v>125</v>
      </c>
      <c r="BK141" s="203">
        <f>SUM(BK142:BK166)</f>
        <v>0</v>
      </c>
    </row>
    <row r="142" spans="2:65" s="1" customFormat="1" ht="14.4" customHeight="1">
      <c r="B142" s="37"/>
      <c r="C142" s="206" t="s">
        <v>204</v>
      </c>
      <c r="D142" s="206" t="s">
        <v>130</v>
      </c>
      <c r="E142" s="207" t="s">
        <v>205</v>
      </c>
      <c r="F142" s="208" t="s">
        <v>206</v>
      </c>
      <c r="G142" s="209" t="s">
        <v>133</v>
      </c>
      <c r="H142" s="210">
        <v>478.688</v>
      </c>
      <c r="I142" s="211"/>
      <c r="J142" s="212">
        <f>ROUND(I142*H142,2)</f>
        <v>0</v>
      </c>
      <c r="K142" s="208" t="s">
        <v>19</v>
      </c>
      <c r="L142" s="42"/>
      <c r="M142" s="213" t="s">
        <v>19</v>
      </c>
      <c r="N142" s="214" t="s">
        <v>43</v>
      </c>
      <c r="O142" s="82"/>
      <c r="P142" s="215">
        <f>O142*H142</f>
        <v>0</v>
      </c>
      <c r="Q142" s="215">
        <v>0</v>
      </c>
      <c r="R142" s="215">
        <f>Q142*H142</f>
        <v>0</v>
      </c>
      <c r="S142" s="215">
        <v>0.009</v>
      </c>
      <c r="T142" s="216">
        <f>S142*H142</f>
        <v>4.308191999999999</v>
      </c>
      <c r="AR142" s="217" t="s">
        <v>207</v>
      </c>
      <c r="AT142" s="217" t="s">
        <v>130</v>
      </c>
      <c r="AU142" s="217" t="s">
        <v>136</v>
      </c>
      <c r="AY142" s="16" t="s">
        <v>125</v>
      </c>
      <c r="BE142" s="218">
        <f>IF(N142="základní",J142,0)</f>
        <v>0</v>
      </c>
      <c r="BF142" s="218">
        <f>IF(N142="snížená",J142,0)</f>
        <v>0</v>
      </c>
      <c r="BG142" s="218">
        <f>IF(N142="zákl. přenesená",J142,0)</f>
        <v>0</v>
      </c>
      <c r="BH142" s="218">
        <f>IF(N142="sníž. přenesená",J142,0)</f>
        <v>0</v>
      </c>
      <c r="BI142" s="218">
        <f>IF(N142="nulová",J142,0)</f>
        <v>0</v>
      </c>
      <c r="BJ142" s="16" t="s">
        <v>80</v>
      </c>
      <c r="BK142" s="218">
        <f>ROUND(I142*H142,2)</f>
        <v>0</v>
      </c>
      <c r="BL142" s="16" t="s">
        <v>207</v>
      </c>
      <c r="BM142" s="217" t="s">
        <v>208</v>
      </c>
    </row>
    <row r="143" spans="2:47" s="1" customFormat="1" ht="12">
      <c r="B143" s="37"/>
      <c r="C143" s="38"/>
      <c r="D143" s="219" t="s">
        <v>138</v>
      </c>
      <c r="E143" s="38"/>
      <c r="F143" s="220" t="s">
        <v>209</v>
      </c>
      <c r="G143" s="38"/>
      <c r="H143" s="38"/>
      <c r="I143" s="130"/>
      <c r="J143" s="38"/>
      <c r="K143" s="38"/>
      <c r="L143" s="42"/>
      <c r="M143" s="221"/>
      <c r="N143" s="82"/>
      <c r="O143" s="82"/>
      <c r="P143" s="82"/>
      <c r="Q143" s="82"/>
      <c r="R143" s="82"/>
      <c r="S143" s="82"/>
      <c r="T143" s="83"/>
      <c r="AT143" s="16" t="s">
        <v>138</v>
      </c>
      <c r="AU143" s="16" t="s">
        <v>136</v>
      </c>
    </row>
    <row r="144" spans="2:47" s="1" customFormat="1" ht="12">
      <c r="B144" s="37"/>
      <c r="C144" s="38"/>
      <c r="D144" s="219" t="s">
        <v>210</v>
      </c>
      <c r="E144" s="38"/>
      <c r="F144" s="222" t="s">
        <v>211</v>
      </c>
      <c r="G144" s="38"/>
      <c r="H144" s="38"/>
      <c r="I144" s="130"/>
      <c r="J144" s="38"/>
      <c r="K144" s="38"/>
      <c r="L144" s="42"/>
      <c r="M144" s="221"/>
      <c r="N144" s="82"/>
      <c r="O144" s="82"/>
      <c r="P144" s="82"/>
      <c r="Q144" s="82"/>
      <c r="R144" s="82"/>
      <c r="S144" s="82"/>
      <c r="T144" s="83"/>
      <c r="AT144" s="16" t="s">
        <v>210</v>
      </c>
      <c r="AU144" s="16" t="s">
        <v>136</v>
      </c>
    </row>
    <row r="145" spans="2:51" s="12" customFormat="1" ht="12">
      <c r="B145" s="223"/>
      <c r="C145" s="224"/>
      <c r="D145" s="219" t="s">
        <v>142</v>
      </c>
      <c r="E145" s="225" t="s">
        <v>19</v>
      </c>
      <c r="F145" s="226" t="s">
        <v>212</v>
      </c>
      <c r="G145" s="224"/>
      <c r="H145" s="227">
        <v>478.688</v>
      </c>
      <c r="I145" s="228"/>
      <c r="J145" s="224"/>
      <c r="K145" s="224"/>
      <c r="L145" s="229"/>
      <c r="M145" s="230"/>
      <c r="N145" s="231"/>
      <c r="O145" s="231"/>
      <c r="P145" s="231"/>
      <c r="Q145" s="231"/>
      <c r="R145" s="231"/>
      <c r="S145" s="231"/>
      <c r="T145" s="232"/>
      <c r="AT145" s="233" t="s">
        <v>142</v>
      </c>
      <c r="AU145" s="233" t="s">
        <v>136</v>
      </c>
      <c r="AV145" s="12" t="s">
        <v>82</v>
      </c>
      <c r="AW145" s="12" t="s">
        <v>33</v>
      </c>
      <c r="AX145" s="12" t="s">
        <v>72</v>
      </c>
      <c r="AY145" s="233" t="s">
        <v>125</v>
      </c>
    </row>
    <row r="146" spans="2:65" s="1" customFormat="1" ht="14.4" customHeight="1">
      <c r="B146" s="37"/>
      <c r="C146" s="206" t="s">
        <v>213</v>
      </c>
      <c r="D146" s="206" t="s">
        <v>130</v>
      </c>
      <c r="E146" s="207" t="s">
        <v>205</v>
      </c>
      <c r="F146" s="208" t="s">
        <v>206</v>
      </c>
      <c r="G146" s="209" t="s">
        <v>133</v>
      </c>
      <c r="H146" s="210">
        <v>478.688</v>
      </c>
      <c r="I146" s="211"/>
      <c r="J146" s="212">
        <f>ROUND(I146*H146,2)</f>
        <v>0</v>
      </c>
      <c r="K146" s="208" t="s">
        <v>19</v>
      </c>
      <c r="L146" s="42"/>
      <c r="M146" s="213" t="s">
        <v>19</v>
      </c>
      <c r="N146" s="214" t="s">
        <v>43</v>
      </c>
      <c r="O146" s="82"/>
      <c r="P146" s="215">
        <f>O146*H146</f>
        <v>0</v>
      </c>
      <c r="Q146" s="215">
        <v>0</v>
      </c>
      <c r="R146" s="215">
        <f>Q146*H146</f>
        <v>0</v>
      </c>
      <c r="S146" s="215">
        <v>0.009</v>
      </c>
      <c r="T146" s="216">
        <f>S146*H146</f>
        <v>4.308191999999999</v>
      </c>
      <c r="AR146" s="217" t="s">
        <v>207</v>
      </c>
      <c r="AT146" s="217" t="s">
        <v>130</v>
      </c>
      <c r="AU146" s="217" t="s">
        <v>136</v>
      </c>
      <c r="AY146" s="16" t="s">
        <v>125</v>
      </c>
      <c r="BE146" s="218">
        <f>IF(N146="základní",J146,0)</f>
        <v>0</v>
      </c>
      <c r="BF146" s="218">
        <f>IF(N146="snížená",J146,0)</f>
        <v>0</v>
      </c>
      <c r="BG146" s="218">
        <f>IF(N146="zákl. přenesená",J146,0)</f>
        <v>0</v>
      </c>
      <c r="BH146" s="218">
        <f>IF(N146="sníž. přenesená",J146,0)</f>
        <v>0</v>
      </c>
      <c r="BI146" s="218">
        <f>IF(N146="nulová",J146,0)</f>
        <v>0</v>
      </c>
      <c r="BJ146" s="16" t="s">
        <v>80</v>
      </c>
      <c r="BK146" s="218">
        <f>ROUND(I146*H146,2)</f>
        <v>0</v>
      </c>
      <c r="BL146" s="16" t="s">
        <v>207</v>
      </c>
      <c r="BM146" s="217" t="s">
        <v>214</v>
      </c>
    </row>
    <row r="147" spans="2:47" s="1" customFormat="1" ht="12">
      <c r="B147" s="37"/>
      <c r="C147" s="38"/>
      <c r="D147" s="219" t="s">
        <v>138</v>
      </c>
      <c r="E147" s="38"/>
      <c r="F147" s="220" t="s">
        <v>209</v>
      </c>
      <c r="G147" s="38"/>
      <c r="H147" s="38"/>
      <c r="I147" s="130"/>
      <c r="J147" s="38"/>
      <c r="K147" s="38"/>
      <c r="L147" s="42"/>
      <c r="M147" s="221"/>
      <c r="N147" s="82"/>
      <c r="O147" s="82"/>
      <c r="P147" s="82"/>
      <c r="Q147" s="82"/>
      <c r="R147" s="82"/>
      <c r="S147" s="82"/>
      <c r="T147" s="83"/>
      <c r="AT147" s="16" t="s">
        <v>138</v>
      </c>
      <c r="AU147" s="16" t="s">
        <v>136</v>
      </c>
    </row>
    <row r="148" spans="2:47" s="1" customFormat="1" ht="12">
      <c r="B148" s="37"/>
      <c r="C148" s="38"/>
      <c r="D148" s="219" t="s">
        <v>210</v>
      </c>
      <c r="E148" s="38"/>
      <c r="F148" s="222" t="s">
        <v>215</v>
      </c>
      <c r="G148" s="38"/>
      <c r="H148" s="38"/>
      <c r="I148" s="130"/>
      <c r="J148" s="38"/>
      <c r="K148" s="38"/>
      <c r="L148" s="42"/>
      <c r="M148" s="221"/>
      <c r="N148" s="82"/>
      <c r="O148" s="82"/>
      <c r="P148" s="82"/>
      <c r="Q148" s="82"/>
      <c r="R148" s="82"/>
      <c r="S148" s="82"/>
      <c r="T148" s="83"/>
      <c r="AT148" s="16" t="s">
        <v>210</v>
      </c>
      <c r="AU148" s="16" t="s">
        <v>136</v>
      </c>
    </row>
    <row r="149" spans="2:51" s="12" customFormat="1" ht="12">
      <c r="B149" s="223"/>
      <c r="C149" s="224"/>
      <c r="D149" s="219" t="s">
        <v>142</v>
      </c>
      <c r="E149" s="225" t="s">
        <v>19</v>
      </c>
      <c r="F149" s="226" t="s">
        <v>212</v>
      </c>
      <c r="G149" s="224"/>
      <c r="H149" s="227">
        <v>478.688</v>
      </c>
      <c r="I149" s="228"/>
      <c r="J149" s="224"/>
      <c r="K149" s="224"/>
      <c r="L149" s="229"/>
      <c r="M149" s="230"/>
      <c r="N149" s="231"/>
      <c r="O149" s="231"/>
      <c r="P149" s="231"/>
      <c r="Q149" s="231"/>
      <c r="R149" s="231"/>
      <c r="S149" s="231"/>
      <c r="T149" s="232"/>
      <c r="AT149" s="233" t="s">
        <v>142</v>
      </c>
      <c r="AU149" s="233" t="s">
        <v>136</v>
      </c>
      <c r="AV149" s="12" t="s">
        <v>82</v>
      </c>
      <c r="AW149" s="12" t="s">
        <v>33</v>
      </c>
      <c r="AX149" s="12" t="s">
        <v>72</v>
      </c>
      <c r="AY149" s="233" t="s">
        <v>125</v>
      </c>
    </row>
    <row r="150" spans="2:65" s="1" customFormat="1" ht="14.4" customHeight="1">
      <c r="B150" s="37"/>
      <c r="C150" s="206" t="s">
        <v>216</v>
      </c>
      <c r="D150" s="206" t="s">
        <v>130</v>
      </c>
      <c r="E150" s="207" t="s">
        <v>217</v>
      </c>
      <c r="F150" s="208" t="s">
        <v>218</v>
      </c>
      <c r="G150" s="209" t="s">
        <v>133</v>
      </c>
      <c r="H150" s="210">
        <v>478.688</v>
      </c>
      <c r="I150" s="211"/>
      <c r="J150" s="212">
        <f>ROUND(I150*H150,2)</f>
        <v>0</v>
      </c>
      <c r="K150" s="208" t="s">
        <v>134</v>
      </c>
      <c r="L150" s="42"/>
      <c r="M150" s="213" t="s">
        <v>19</v>
      </c>
      <c r="N150" s="214" t="s">
        <v>43</v>
      </c>
      <c r="O150" s="82"/>
      <c r="P150" s="215">
        <f>O150*H150</f>
        <v>0</v>
      </c>
      <c r="Q150" s="215">
        <v>0</v>
      </c>
      <c r="R150" s="215">
        <f>Q150*H150</f>
        <v>0</v>
      </c>
      <c r="S150" s="215">
        <v>0.002</v>
      </c>
      <c r="T150" s="216">
        <f>S150*H150</f>
        <v>0.957376</v>
      </c>
      <c r="AR150" s="217" t="s">
        <v>207</v>
      </c>
      <c r="AT150" s="217" t="s">
        <v>130</v>
      </c>
      <c r="AU150" s="217" t="s">
        <v>136</v>
      </c>
      <c r="AY150" s="16" t="s">
        <v>125</v>
      </c>
      <c r="BE150" s="218">
        <f>IF(N150="základní",J150,0)</f>
        <v>0</v>
      </c>
      <c r="BF150" s="218">
        <f>IF(N150="snížená",J150,0)</f>
        <v>0</v>
      </c>
      <c r="BG150" s="218">
        <f>IF(N150="zákl. přenesená",J150,0)</f>
        <v>0</v>
      </c>
      <c r="BH150" s="218">
        <f>IF(N150="sníž. přenesená",J150,0)</f>
        <v>0</v>
      </c>
      <c r="BI150" s="218">
        <f>IF(N150="nulová",J150,0)</f>
        <v>0</v>
      </c>
      <c r="BJ150" s="16" t="s">
        <v>80</v>
      </c>
      <c r="BK150" s="218">
        <f>ROUND(I150*H150,2)</f>
        <v>0</v>
      </c>
      <c r="BL150" s="16" t="s">
        <v>207</v>
      </c>
      <c r="BM150" s="217" t="s">
        <v>219</v>
      </c>
    </row>
    <row r="151" spans="2:47" s="1" customFormat="1" ht="12">
      <c r="B151" s="37"/>
      <c r="C151" s="38"/>
      <c r="D151" s="219" t="s">
        <v>138</v>
      </c>
      <c r="E151" s="38"/>
      <c r="F151" s="220" t="s">
        <v>220</v>
      </c>
      <c r="G151" s="38"/>
      <c r="H151" s="38"/>
      <c r="I151" s="130"/>
      <c r="J151" s="38"/>
      <c r="K151" s="38"/>
      <c r="L151" s="42"/>
      <c r="M151" s="221"/>
      <c r="N151" s="82"/>
      <c r="O151" s="82"/>
      <c r="P151" s="82"/>
      <c r="Q151" s="82"/>
      <c r="R151" s="82"/>
      <c r="S151" s="82"/>
      <c r="T151" s="83"/>
      <c r="AT151" s="16" t="s">
        <v>138</v>
      </c>
      <c r="AU151" s="16" t="s">
        <v>136</v>
      </c>
    </row>
    <row r="152" spans="2:47" s="1" customFormat="1" ht="12">
      <c r="B152" s="37"/>
      <c r="C152" s="38"/>
      <c r="D152" s="219" t="s">
        <v>210</v>
      </c>
      <c r="E152" s="38"/>
      <c r="F152" s="222" t="s">
        <v>221</v>
      </c>
      <c r="G152" s="38"/>
      <c r="H152" s="38"/>
      <c r="I152" s="130"/>
      <c r="J152" s="38"/>
      <c r="K152" s="38"/>
      <c r="L152" s="42"/>
      <c r="M152" s="221"/>
      <c r="N152" s="82"/>
      <c r="O152" s="82"/>
      <c r="P152" s="82"/>
      <c r="Q152" s="82"/>
      <c r="R152" s="82"/>
      <c r="S152" s="82"/>
      <c r="T152" s="83"/>
      <c r="AT152" s="16" t="s">
        <v>210</v>
      </c>
      <c r="AU152" s="16" t="s">
        <v>136</v>
      </c>
    </row>
    <row r="153" spans="2:51" s="12" customFormat="1" ht="12">
      <c r="B153" s="223"/>
      <c r="C153" s="224"/>
      <c r="D153" s="219" t="s">
        <v>142</v>
      </c>
      <c r="E153" s="225" t="s">
        <v>19</v>
      </c>
      <c r="F153" s="226" t="s">
        <v>212</v>
      </c>
      <c r="G153" s="224"/>
      <c r="H153" s="227">
        <v>478.688</v>
      </c>
      <c r="I153" s="228"/>
      <c r="J153" s="224"/>
      <c r="K153" s="224"/>
      <c r="L153" s="229"/>
      <c r="M153" s="230"/>
      <c r="N153" s="231"/>
      <c r="O153" s="231"/>
      <c r="P153" s="231"/>
      <c r="Q153" s="231"/>
      <c r="R153" s="231"/>
      <c r="S153" s="231"/>
      <c r="T153" s="232"/>
      <c r="AT153" s="233" t="s">
        <v>142</v>
      </c>
      <c r="AU153" s="233" t="s">
        <v>136</v>
      </c>
      <c r="AV153" s="12" t="s">
        <v>82</v>
      </c>
      <c r="AW153" s="12" t="s">
        <v>33</v>
      </c>
      <c r="AX153" s="12" t="s">
        <v>72</v>
      </c>
      <c r="AY153" s="233" t="s">
        <v>125</v>
      </c>
    </row>
    <row r="154" spans="2:65" s="1" customFormat="1" ht="14.4" customHeight="1">
      <c r="B154" s="37"/>
      <c r="C154" s="206" t="s">
        <v>8</v>
      </c>
      <c r="D154" s="206" t="s">
        <v>130</v>
      </c>
      <c r="E154" s="207" t="s">
        <v>222</v>
      </c>
      <c r="F154" s="208" t="s">
        <v>223</v>
      </c>
      <c r="G154" s="209" t="s">
        <v>173</v>
      </c>
      <c r="H154" s="210">
        <v>28.75</v>
      </c>
      <c r="I154" s="211"/>
      <c r="J154" s="212">
        <f>ROUND(I154*H154,2)</f>
        <v>0</v>
      </c>
      <c r="K154" s="208" t="s">
        <v>134</v>
      </c>
      <c r="L154" s="42"/>
      <c r="M154" s="213" t="s">
        <v>19</v>
      </c>
      <c r="N154" s="214" t="s">
        <v>43</v>
      </c>
      <c r="O154" s="82"/>
      <c r="P154" s="215">
        <f>O154*H154</f>
        <v>0</v>
      </c>
      <c r="Q154" s="215">
        <v>0</v>
      </c>
      <c r="R154" s="215">
        <f>Q154*H154</f>
        <v>0</v>
      </c>
      <c r="S154" s="215">
        <v>0.0017</v>
      </c>
      <c r="T154" s="216">
        <f>S154*H154</f>
        <v>0.048874999999999995</v>
      </c>
      <c r="AR154" s="217" t="s">
        <v>207</v>
      </c>
      <c r="AT154" s="217" t="s">
        <v>130</v>
      </c>
      <c r="AU154" s="217" t="s">
        <v>136</v>
      </c>
      <c r="AY154" s="16" t="s">
        <v>125</v>
      </c>
      <c r="BE154" s="218">
        <f>IF(N154="základní",J154,0)</f>
        <v>0</v>
      </c>
      <c r="BF154" s="218">
        <f>IF(N154="snížená",J154,0)</f>
        <v>0</v>
      </c>
      <c r="BG154" s="218">
        <f>IF(N154="zákl. přenesená",J154,0)</f>
        <v>0</v>
      </c>
      <c r="BH154" s="218">
        <f>IF(N154="sníž. přenesená",J154,0)</f>
        <v>0</v>
      </c>
      <c r="BI154" s="218">
        <f>IF(N154="nulová",J154,0)</f>
        <v>0</v>
      </c>
      <c r="BJ154" s="16" t="s">
        <v>80</v>
      </c>
      <c r="BK154" s="218">
        <f>ROUND(I154*H154,2)</f>
        <v>0</v>
      </c>
      <c r="BL154" s="16" t="s">
        <v>207</v>
      </c>
      <c r="BM154" s="217" t="s">
        <v>224</v>
      </c>
    </row>
    <row r="155" spans="2:47" s="1" customFormat="1" ht="12">
      <c r="B155" s="37"/>
      <c r="C155" s="38"/>
      <c r="D155" s="219" t="s">
        <v>138</v>
      </c>
      <c r="E155" s="38"/>
      <c r="F155" s="220" t="s">
        <v>225</v>
      </c>
      <c r="G155" s="38"/>
      <c r="H155" s="38"/>
      <c r="I155" s="130"/>
      <c r="J155" s="38"/>
      <c r="K155" s="38"/>
      <c r="L155" s="42"/>
      <c r="M155" s="221"/>
      <c r="N155" s="82"/>
      <c r="O155" s="82"/>
      <c r="P155" s="82"/>
      <c r="Q155" s="82"/>
      <c r="R155" s="82"/>
      <c r="S155" s="82"/>
      <c r="T155" s="83"/>
      <c r="AT155" s="16" t="s">
        <v>138</v>
      </c>
      <c r="AU155" s="16" t="s">
        <v>136</v>
      </c>
    </row>
    <row r="156" spans="2:51" s="12" customFormat="1" ht="12">
      <c r="B156" s="223"/>
      <c r="C156" s="224"/>
      <c r="D156" s="219" t="s">
        <v>142</v>
      </c>
      <c r="E156" s="225" t="s">
        <v>19</v>
      </c>
      <c r="F156" s="226" t="s">
        <v>226</v>
      </c>
      <c r="G156" s="224"/>
      <c r="H156" s="227">
        <v>28.75</v>
      </c>
      <c r="I156" s="228"/>
      <c r="J156" s="224"/>
      <c r="K156" s="224"/>
      <c r="L156" s="229"/>
      <c r="M156" s="230"/>
      <c r="N156" s="231"/>
      <c r="O156" s="231"/>
      <c r="P156" s="231"/>
      <c r="Q156" s="231"/>
      <c r="R156" s="231"/>
      <c r="S156" s="231"/>
      <c r="T156" s="232"/>
      <c r="AT156" s="233" t="s">
        <v>142</v>
      </c>
      <c r="AU156" s="233" t="s">
        <v>136</v>
      </c>
      <c r="AV156" s="12" t="s">
        <v>82</v>
      </c>
      <c r="AW156" s="12" t="s">
        <v>33</v>
      </c>
      <c r="AX156" s="12" t="s">
        <v>72</v>
      </c>
      <c r="AY156" s="233" t="s">
        <v>125</v>
      </c>
    </row>
    <row r="157" spans="2:65" s="1" customFormat="1" ht="14.4" customHeight="1">
      <c r="B157" s="37"/>
      <c r="C157" s="206" t="s">
        <v>207</v>
      </c>
      <c r="D157" s="206" t="s">
        <v>130</v>
      </c>
      <c r="E157" s="207" t="s">
        <v>227</v>
      </c>
      <c r="F157" s="208" t="s">
        <v>228</v>
      </c>
      <c r="G157" s="209" t="s">
        <v>173</v>
      </c>
      <c r="H157" s="210">
        <v>66.6</v>
      </c>
      <c r="I157" s="211"/>
      <c r="J157" s="212">
        <f>ROUND(I157*H157,2)</f>
        <v>0</v>
      </c>
      <c r="K157" s="208" t="s">
        <v>134</v>
      </c>
      <c r="L157" s="42"/>
      <c r="M157" s="213" t="s">
        <v>19</v>
      </c>
      <c r="N157" s="214" t="s">
        <v>43</v>
      </c>
      <c r="O157" s="82"/>
      <c r="P157" s="215">
        <f>O157*H157</f>
        <v>0</v>
      </c>
      <c r="Q157" s="215">
        <v>0</v>
      </c>
      <c r="R157" s="215">
        <f>Q157*H157</f>
        <v>0</v>
      </c>
      <c r="S157" s="215">
        <v>0.00177</v>
      </c>
      <c r="T157" s="216">
        <f>S157*H157</f>
        <v>0.117882</v>
      </c>
      <c r="AR157" s="217" t="s">
        <v>207</v>
      </c>
      <c r="AT157" s="217" t="s">
        <v>130</v>
      </c>
      <c r="AU157" s="217" t="s">
        <v>136</v>
      </c>
      <c r="AY157" s="16" t="s">
        <v>125</v>
      </c>
      <c r="BE157" s="218">
        <f>IF(N157="základní",J157,0)</f>
        <v>0</v>
      </c>
      <c r="BF157" s="218">
        <f>IF(N157="snížená",J157,0)</f>
        <v>0</v>
      </c>
      <c r="BG157" s="218">
        <f>IF(N157="zákl. přenesená",J157,0)</f>
        <v>0</v>
      </c>
      <c r="BH157" s="218">
        <f>IF(N157="sníž. přenesená",J157,0)</f>
        <v>0</v>
      </c>
      <c r="BI157" s="218">
        <f>IF(N157="nulová",J157,0)</f>
        <v>0</v>
      </c>
      <c r="BJ157" s="16" t="s">
        <v>80</v>
      </c>
      <c r="BK157" s="218">
        <f>ROUND(I157*H157,2)</f>
        <v>0</v>
      </c>
      <c r="BL157" s="16" t="s">
        <v>207</v>
      </c>
      <c r="BM157" s="217" t="s">
        <v>229</v>
      </c>
    </row>
    <row r="158" spans="2:47" s="1" customFormat="1" ht="12">
      <c r="B158" s="37"/>
      <c r="C158" s="38"/>
      <c r="D158" s="219" t="s">
        <v>138</v>
      </c>
      <c r="E158" s="38"/>
      <c r="F158" s="220" t="s">
        <v>230</v>
      </c>
      <c r="G158" s="38"/>
      <c r="H158" s="38"/>
      <c r="I158" s="130"/>
      <c r="J158" s="38"/>
      <c r="K158" s="38"/>
      <c r="L158" s="42"/>
      <c r="M158" s="221"/>
      <c r="N158" s="82"/>
      <c r="O158" s="82"/>
      <c r="P158" s="82"/>
      <c r="Q158" s="82"/>
      <c r="R158" s="82"/>
      <c r="S158" s="82"/>
      <c r="T158" s="83"/>
      <c r="AT158" s="16" t="s">
        <v>138</v>
      </c>
      <c r="AU158" s="16" t="s">
        <v>136</v>
      </c>
    </row>
    <row r="159" spans="2:51" s="12" customFormat="1" ht="12">
      <c r="B159" s="223"/>
      <c r="C159" s="224"/>
      <c r="D159" s="219" t="s">
        <v>142</v>
      </c>
      <c r="E159" s="225" t="s">
        <v>19</v>
      </c>
      <c r="F159" s="226" t="s">
        <v>176</v>
      </c>
      <c r="G159" s="224"/>
      <c r="H159" s="227">
        <v>66.6</v>
      </c>
      <c r="I159" s="228"/>
      <c r="J159" s="224"/>
      <c r="K159" s="224"/>
      <c r="L159" s="229"/>
      <c r="M159" s="230"/>
      <c r="N159" s="231"/>
      <c r="O159" s="231"/>
      <c r="P159" s="231"/>
      <c r="Q159" s="231"/>
      <c r="R159" s="231"/>
      <c r="S159" s="231"/>
      <c r="T159" s="232"/>
      <c r="AT159" s="233" t="s">
        <v>142</v>
      </c>
      <c r="AU159" s="233" t="s">
        <v>136</v>
      </c>
      <c r="AV159" s="12" t="s">
        <v>82</v>
      </c>
      <c r="AW159" s="12" t="s">
        <v>33</v>
      </c>
      <c r="AX159" s="12" t="s">
        <v>72</v>
      </c>
      <c r="AY159" s="233" t="s">
        <v>125</v>
      </c>
    </row>
    <row r="160" spans="2:65" s="1" customFormat="1" ht="14.4" customHeight="1">
      <c r="B160" s="37"/>
      <c r="C160" s="206" t="s">
        <v>231</v>
      </c>
      <c r="D160" s="206" t="s">
        <v>130</v>
      </c>
      <c r="E160" s="207" t="s">
        <v>232</v>
      </c>
      <c r="F160" s="208" t="s">
        <v>233</v>
      </c>
      <c r="G160" s="209" t="s">
        <v>173</v>
      </c>
      <c r="H160" s="210">
        <v>66.6</v>
      </c>
      <c r="I160" s="211"/>
      <c r="J160" s="212">
        <f>ROUND(I160*H160,2)</f>
        <v>0</v>
      </c>
      <c r="K160" s="208" t="s">
        <v>134</v>
      </c>
      <c r="L160" s="42"/>
      <c r="M160" s="213" t="s">
        <v>19</v>
      </c>
      <c r="N160" s="214" t="s">
        <v>43</v>
      </c>
      <c r="O160" s="82"/>
      <c r="P160" s="215">
        <f>O160*H160</f>
        <v>0</v>
      </c>
      <c r="Q160" s="215">
        <v>0</v>
      </c>
      <c r="R160" s="215">
        <f>Q160*H160</f>
        <v>0</v>
      </c>
      <c r="S160" s="215">
        <v>0.0026</v>
      </c>
      <c r="T160" s="216">
        <f>S160*H160</f>
        <v>0.17315999999999998</v>
      </c>
      <c r="AR160" s="217" t="s">
        <v>207</v>
      </c>
      <c r="AT160" s="217" t="s">
        <v>130</v>
      </c>
      <c r="AU160" s="217" t="s">
        <v>136</v>
      </c>
      <c r="AY160" s="16" t="s">
        <v>125</v>
      </c>
      <c r="BE160" s="218">
        <f>IF(N160="základní",J160,0)</f>
        <v>0</v>
      </c>
      <c r="BF160" s="218">
        <f>IF(N160="snížená",J160,0)</f>
        <v>0</v>
      </c>
      <c r="BG160" s="218">
        <f>IF(N160="zákl. přenesená",J160,0)</f>
        <v>0</v>
      </c>
      <c r="BH160" s="218">
        <f>IF(N160="sníž. přenesená",J160,0)</f>
        <v>0</v>
      </c>
      <c r="BI160" s="218">
        <f>IF(N160="nulová",J160,0)</f>
        <v>0</v>
      </c>
      <c r="BJ160" s="16" t="s">
        <v>80</v>
      </c>
      <c r="BK160" s="218">
        <f>ROUND(I160*H160,2)</f>
        <v>0</v>
      </c>
      <c r="BL160" s="16" t="s">
        <v>207</v>
      </c>
      <c r="BM160" s="217" t="s">
        <v>234</v>
      </c>
    </row>
    <row r="161" spans="2:47" s="1" customFormat="1" ht="12">
      <c r="B161" s="37"/>
      <c r="C161" s="38"/>
      <c r="D161" s="219" t="s">
        <v>138</v>
      </c>
      <c r="E161" s="38"/>
      <c r="F161" s="220" t="s">
        <v>235</v>
      </c>
      <c r="G161" s="38"/>
      <c r="H161" s="38"/>
      <c r="I161" s="130"/>
      <c r="J161" s="38"/>
      <c r="K161" s="38"/>
      <c r="L161" s="42"/>
      <c r="M161" s="221"/>
      <c r="N161" s="82"/>
      <c r="O161" s="82"/>
      <c r="P161" s="82"/>
      <c r="Q161" s="82"/>
      <c r="R161" s="82"/>
      <c r="S161" s="82"/>
      <c r="T161" s="83"/>
      <c r="AT161" s="16" t="s">
        <v>138</v>
      </c>
      <c r="AU161" s="16" t="s">
        <v>136</v>
      </c>
    </row>
    <row r="162" spans="2:47" s="1" customFormat="1" ht="12">
      <c r="B162" s="37"/>
      <c r="C162" s="38"/>
      <c r="D162" s="219" t="s">
        <v>210</v>
      </c>
      <c r="E162" s="38"/>
      <c r="F162" s="222" t="s">
        <v>236</v>
      </c>
      <c r="G162" s="38"/>
      <c r="H162" s="38"/>
      <c r="I162" s="130"/>
      <c r="J162" s="38"/>
      <c r="K162" s="38"/>
      <c r="L162" s="42"/>
      <c r="M162" s="221"/>
      <c r="N162" s="82"/>
      <c r="O162" s="82"/>
      <c r="P162" s="82"/>
      <c r="Q162" s="82"/>
      <c r="R162" s="82"/>
      <c r="S162" s="82"/>
      <c r="T162" s="83"/>
      <c r="AT162" s="16" t="s">
        <v>210</v>
      </c>
      <c r="AU162" s="16" t="s">
        <v>136</v>
      </c>
    </row>
    <row r="163" spans="2:51" s="12" customFormat="1" ht="12">
      <c r="B163" s="223"/>
      <c r="C163" s="224"/>
      <c r="D163" s="219" t="s">
        <v>142</v>
      </c>
      <c r="E163" s="225" t="s">
        <v>19</v>
      </c>
      <c r="F163" s="226" t="s">
        <v>176</v>
      </c>
      <c r="G163" s="224"/>
      <c r="H163" s="227">
        <v>66.6</v>
      </c>
      <c r="I163" s="228"/>
      <c r="J163" s="224"/>
      <c r="K163" s="224"/>
      <c r="L163" s="229"/>
      <c r="M163" s="230"/>
      <c r="N163" s="231"/>
      <c r="O163" s="231"/>
      <c r="P163" s="231"/>
      <c r="Q163" s="231"/>
      <c r="R163" s="231"/>
      <c r="S163" s="231"/>
      <c r="T163" s="232"/>
      <c r="AT163" s="233" t="s">
        <v>142</v>
      </c>
      <c r="AU163" s="233" t="s">
        <v>136</v>
      </c>
      <c r="AV163" s="12" t="s">
        <v>82</v>
      </c>
      <c r="AW163" s="12" t="s">
        <v>33</v>
      </c>
      <c r="AX163" s="12" t="s">
        <v>72</v>
      </c>
      <c r="AY163" s="233" t="s">
        <v>125</v>
      </c>
    </row>
    <row r="164" spans="2:65" s="1" customFormat="1" ht="14.4" customHeight="1">
      <c r="B164" s="37"/>
      <c r="C164" s="206" t="s">
        <v>237</v>
      </c>
      <c r="D164" s="206" t="s">
        <v>130</v>
      </c>
      <c r="E164" s="207" t="s">
        <v>238</v>
      </c>
      <c r="F164" s="208" t="s">
        <v>239</v>
      </c>
      <c r="G164" s="209" t="s">
        <v>173</v>
      </c>
      <c r="H164" s="210">
        <v>23.4</v>
      </c>
      <c r="I164" s="211"/>
      <c r="J164" s="212">
        <f>ROUND(I164*H164,2)</f>
        <v>0</v>
      </c>
      <c r="K164" s="208" t="s">
        <v>134</v>
      </c>
      <c r="L164" s="42"/>
      <c r="M164" s="213" t="s">
        <v>19</v>
      </c>
      <c r="N164" s="214" t="s">
        <v>43</v>
      </c>
      <c r="O164" s="82"/>
      <c r="P164" s="215">
        <f>O164*H164</f>
        <v>0</v>
      </c>
      <c r="Q164" s="215">
        <v>0</v>
      </c>
      <c r="R164" s="215">
        <f>Q164*H164</f>
        <v>0</v>
      </c>
      <c r="S164" s="215">
        <v>0.00394</v>
      </c>
      <c r="T164" s="216">
        <f>S164*H164</f>
        <v>0.09219599999999999</v>
      </c>
      <c r="AR164" s="217" t="s">
        <v>207</v>
      </c>
      <c r="AT164" s="217" t="s">
        <v>130</v>
      </c>
      <c r="AU164" s="217" t="s">
        <v>136</v>
      </c>
      <c r="AY164" s="16" t="s">
        <v>125</v>
      </c>
      <c r="BE164" s="218">
        <f>IF(N164="základní",J164,0)</f>
        <v>0</v>
      </c>
      <c r="BF164" s="218">
        <f>IF(N164="snížená",J164,0)</f>
        <v>0</v>
      </c>
      <c r="BG164" s="218">
        <f>IF(N164="zákl. přenesená",J164,0)</f>
        <v>0</v>
      </c>
      <c r="BH164" s="218">
        <f>IF(N164="sníž. přenesená",J164,0)</f>
        <v>0</v>
      </c>
      <c r="BI164" s="218">
        <f>IF(N164="nulová",J164,0)</f>
        <v>0</v>
      </c>
      <c r="BJ164" s="16" t="s">
        <v>80</v>
      </c>
      <c r="BK164" s="218">
        <f>ROUND(I164*H164,2)</f>
        <v>0</v>
      </c>
      <c r="BL164" s="16" t="s">
        <v>207</v>
      </c>
      <c r="BM164" s="217" t="s">
        <v>240</v>
      </c>
    </row>
    <row r="165" spans="2:47" s="1" customFormat="1" ht="12">
      <c r="B165" s="37"/>
      <c r="C165" s="38"/>
      <c r="D165" s="219" t="s">
        <v>138</v>
      </c>
      <c r="E165" s="38"/>
      <c r="F165" s="220" t="s">
        <v>241</v>
      </c>
      <c r="G165" s="38"/>
      <c r="H165" s="38"/>
      <c r="I165" s="130"/>
      <c r="J165" s="38"/>
      <c r="K165" s="38"/>
      <c r="L165" s="42"/>
      <c r="M165" s="221"/>
      <c r="N165" s="82"/>
      <c r="O165" s="82"/>
      <c r="P165" s="82"/>
      <c r="Q165" s="82"/>
      <c r="R165" s="82"/>
      <c r="S165" s="82"/>
      <c r="T165" s="83"/>
      <c r="AT165" s="16" t="s">
        <v>138</v>
      </c>
      <c r="AU165" s="16" t="s">
        <v>136</v>
      </c>
    </row>
    <row r="166" spans="2:51" s="12" customFormat="1" ht="12">
      <c r="B166" s="223"/>
      <c r="C166" s="224"/>
      <c r="D166" s="219" t="s">
        <v>142</v>
      </c>
      <c r="E166" s="225" t="s">
        <v>19</v>
      </c>
      <c r="F166" s="226" t="s">
        <v>242</v>
      </c>
      <c r="G166" s="224"/>
      <c r="H166" s="227">
        <v>23.4</v>
      </c>
      <c r="I166" s="228"/>
      <c r="J166" s="224"/>
      <c r="K166" s="224"/>
      <c r="L166" s="229"/>
      <c r="M166" s="230"/>
      <c r="N166" s="231"/>
      <c r="O166" s="231"/>
      <c r="P166" s="231"/>
      <c r="Q166" s="231"/>
      <c r="R166" s="231"/>
      <c r="S166" s="231"/>
      <c r="T166" s="232"/>
      <c r="AT166" s="233" t="s">
        <v>142</v>
      </c>
      <c r="AU166" s="233" t="s">
        <v>136</v>
      </c>
      <c r="AV166" s="12" t="s">
        <v>82</v>
      </c>
      <c r="AW166" s="12" t="s">
        <v>33</v>
      </c>
      <c r="AX166" s="12" t="s">
        <v>72</v>
      </c>
      <c r="AY166" s="233" t="s">
        <v>125</v>
      </c>
    </row>
    <row r="167" spans="2:63" s="11" customFormat="1" ht="20.85" customHeight="1">
      <c r="B167" s="190"/>
      <c r="C167" s="191"/>
      <c r="D167" s="192" t="s">
        <v>71</v>
      </c>
      <c r="E167" s="204" t="s">
        <v>243</v>
      </c>
      <c r="F167" s="204" t="s">
        <v>244</v>
      </c>
      <c r="G167" s="191"/>
      <c r="H167" s="191"/>
      <c r="I167" s="194"/>
      <c r="J167" s="205">
        <f>BK167</f>
        <v>0</v>
      </c>
      <c r="K167" s="191"/>
      <c r="L167" s="196"/>
      <c r="M167" s="197"/>
      <c r="N167" s="198"/>
      <c r="O167" s="198"/>
      <c r="P167" s="199">
        <f>SUM(P168:P172)</f>
        <v>0</v>
      </c>
      <c r="Q167" s="198"/>
      <c r="R167" s="199">
        <f>SUM(R168:R172)</f>
        <v>0.010656</v>
      </c>
      <c r="S167" s="198"/>
      <c r="T167" s="200">
        <f>SUM(T168:T172)</f>
        <v>0</v>
      </c>
      <c r="AR167" s="201" t="s">
        <v>80</v>
      </c>
      <c r="AT167" s="202" t="s">
        <v>71</v>
      </c>
      <c r="AU167" s="202" t="s">
        <v>82</v>
      </c>
      <c r="AY167" s="201" t="s">
        <v>125</v>
      </c>
      <c r="BK167" s="203">
        <f>SUM(BK168:BK172)</f>
        <v>0</v>
      </c>
    </row>
    <row r="168" spans="2:65" s="1" customFormat="1" ht="14.4" customHeight="1">
      <c r="B168" s="37"/>
      <c r="C168" s="206" t="s">
        <v>245</v>
      </c>
      <c r="D168" s="206" t="s">
        <v>130</v>
      </c>
      <c r="E168" s="207" t="s">
        <v>246</v>
      </c>
      <c r="F168" s="208" t="s">
        <v>247</v>
      </c>
      <c r="G168" s="209" t="s">
        <v>173</v>
      </c>
      <c r="H168" s="210">
        <v>133.2</v>
      </c>
      <c r="I168" s="211"/>
      <c r="J168" s="212">
        <f>ROUND(I168*H168,2)</f>
        <v>0</v>
      </c>
      <c r="K168" s="208" t="s">
        <v>134</v>
      </c>
      <c r="L168" s="42"/>
      <c r="M168" s="213" t="s">
        <v>19</v>
      </c>
      <c r="N168" s="214" t="s">
        <v>43</v>
      </c>
      <c r="O168" s="82"/>
      <c r="P168" s="215">
        <f>O168*H168</f>
        <v>0</v>
      </c>
      <c r="Q168" s="215">
        <v>8E-05</v>
      </c>
      <c r="R168" s="215">
        <f>Q168*H168</f>
        <v>0.010656</v>
      </c>
      <c r="S168" s="215">
        <v>0</v>
      </c>
      <c r="T168" s="216">
        <f>S168*H168</f>
        <v>0</v>
      </c>
      <c r="AR168" s="217" t="s">
        <v>135</v>
      </c>
      <c r="AT168" s="217" t="s">
        <v>130</v>
      </c>
      <c r="AU168" s="217" t="s">
        <v>136</v>
      </c>
      <c r="AY168" s="16" t="s">
        <v>125</v>
      </c>
      <c r="BE168" s="218">
        <f>IF(N168="základní",J168,0)</f>
        <v>0</v>
      </c>
      <c r="BF168" s="218">
        <f>IF(N168="snížená",J168,0)</f>
        <v>0</v>
      </c>
      <c r="BG168" s="218">
        <f>IF(N168="zákl. přenesená",J168,0)</f>
        <v>0</v>
      </c>
      <c r="BH168" s="218">
        <f>IF(N168="sníž. přenesená",J168,0)</f>
        <v>0</v>
      </c>
      <c r="BI168" s="218">
        <f>IF(N168="nulová",J168,0)</f>
        <v>0</v>
      </c>
      <c r="BJ168" s="16" t="s">
        <v>80</v>
      </c>
      <c r="BK168" s="218">
        <f>ROUND(I168*H168,2)</f>
        <v>0</v>
      </c>
      <c r="BL168" s="16" t="s">
        <v>135</v>
      </c>
      <c r="BM168" s="217" t="s">
        <v>248</v>
      </c>
    </row>
    <row r="169" spans="2:47" s="1" customFormat="1" ht="12">
      <c r="B169" s="37"/>
      <c r="C169" s="38"/>
      <c r="D169" s="219" t="s">
        <v>138</v>
      </c>
      <c r="E169" s="38"/>
      <c r="F169" s="220" t="s">
        <v>249</v>
      </c>
      <c r="G169" s="38"/>
      <c r="H169" s="38"/>
      <c r="I169" s="130"/>
      <c r="J169" s="38"/>
      <c r="K169" s="38"/>
      <c r="L169" s="42"/>
      <c r="M169" s="221"/>
      <c r="N169" s="82"/>
      <c r="O169" s="82"/>
      <c r="P169" s="82"/>
      <c r="Q169" s="82"/>
      <c r="R169" s="82"/>
      <c r="S169" s="82"/>
      <c r="T169" s="83"/>
      <c r="AT169" s="16" t="s">
        <v>138</v>
      </c>
      <c r="AU169" s="16" t="s">
        <v>136</v>
      </c>
    </row>
    <row r="170" spans="2:47" s="1" customFormat="1" ht="12">
      <c r="B170" s="37"/>
      <c r="C170" s="38"/>
      <c r="D170" s="219" t="s">
        <v>140</v>
      </c>
      <c r="E170" s="38"/>
      <c r="F170" s="222" t="s">
        <v>250</v>
      </c>
      <c r="G170" s="38"/>
      <c r="H170" s="38"/>
      <c r="I170" s="130"/>
      <c r="J170" s="38"/>
      <c r="K170" s="38"/>
      <c r="L170" s="42"/>
      <c r="M170" s="221"/>
      <c r="N170" s="82"/>
      <c r="O170" s="82"/>
      <c r="P170" s="82"/>
      <c r="Q170" s="82"/>
      <c r="R170" s="82"/>
      <c r="S170" s="82"/>
      <c r="T170" s="83"/>
      <c r="AT170" s="16" t="s">
        <v>140</v>
      </c>
      <c r="AU170" s="16" t="s">
        <v>136</v>
      </c>
    </row>
    <row r="171" spans="2:51" s="13" customFormat="1" ht="12">
      <c r="B171" s="234"/>
      <c r="C171" s="235"/>
      <c r="D171" s="219" t="s">
        <v>142</v>
      </c>
      <c r="E171" s="236" t="s">
        <v>19</v>
      </c>
      <c r="F171" s="237" t="s">
        <v>251</v>
      </c>
      <c r="G171" s="235"/>
      <c r="H171" s="236" t="s">
        <v>19</v>
      </c>
      <c r="I171" s="238"/>
      <c r="J171" s="235"/>
      <c r="K171" s="235"/>
      <c r="L171" s="239"/>
      <c r="M171" s="240"/>
      <c r="N171" s="241"/>
      <c r="O171" s="241"/>
      <c r="P171" s="241"/>
      <c r="Q171" s="241"/>
      <c r="R171" s="241"/>
      <c r="S171" s="241"/>
      <c r="T171" s="242"/>
      <c r="AT171" s="243" t="s">
        <v>142</v>
      </c>
      <c r="AU171" s="243" t="s">
        <v>136</v>
      </c>
      <c r="AV171" s="13" t="s">
        <v>80</v>
      </c>
      <c r="AW171" s="13" t="s">
        <v>33</v>
      </c>
      <c r="AX171" s="13" t="s">
        <v>72</v>
      </c>
      <c r="AY171" s="243" t="s">
        <v>125</v>
      </c>
    </row>
    <row r="172" spans="2:51" s="12" customFormat="1" ht="12">
      <c r="B172" s="223"/>
      <c r="C172" s="224"/>
      <c r="D172" s="219" t="s">
        <v>142</v>
      </c>
      <c r="E172" s="225" t="s">
        <v>19</v>
      </c>
      <c r="F172" s="226" t="s">
        <v>252</v>
      </c>
      <c r="G172" s="224"/>
      <c r="H172" s="227">
        <v>133.2</v>
      </c>
      <c r="I172" s="228"/>
      <c r="J172" s="224"/>
      <c r="K172" s="224"/>
      <c r="L172" s="229"/>
      <c r="M172" s="230"/>
      <c r="N172" s="231"/>
      <c r="O172" s="231"/>
      <c r="P172" s="231"/>
      <c r="Q172" s="231"/>
      <c r="R172" s="231"/>
      <c r="S172" s="231"/>
      <c r="T172" s="232"/>
      <c r="AT172" s="233" t="s">
        <v>142</v>
      </c>
      <c r="AU172" s="233" t="s">
        <v>136</v>
      </c>
      <c r="AV172" s="12" t="s">
        <v>82</v>
      </c>
      <c r="AW172" s="12" t="s">
        <v>33</v>
      </c>
      <c r="AX172" s="12" t="s">
        <v>72</v>
      </c>
      <c r="AY172" s="233" t="s">
        <v>125</v>
      </c>
    </row>
    <row r="173" spans="2:63" s="11" customFormat="1" ht="20.85" customHeight="1">
      <c r="B173" s="190"/>
      <c r="C173" s="191"/>
      <c r="D173" s="192" t="s">
        <v>71</v>
      </c>
      <c r="E173" s="204" t="s">
        <v>253</v>
      </c>
      <c r="F173" s="204" t="s">
        <v>254</v>
      </c>
      <c r="G173" s="191"/>
      <c r="H173" s="191"/>
      <c r="I173" s="194"/>
      <c r="J173" s="205">
        <f>BK173</f>
        <v>0</v>
      </c>
      <c r="K173" s="191"/>
      <c r="L173" s="196"/>
      <c r="M173" s="197"/>
      <c r="N173" s="198"/>
      <c r="O173" s="198"/>
      <c r="P173" s="199">
        <f>SUM(P174:P221)</f>
        <v>0</v>
      </c>
      <c r="Q173" s="198"/>
      <c r="R173" s="199">
        <f>SUM(R174:R221)</f>
        <v>11.93481278</v>
      </c>
      <c r="S173" s="198"/>
      <c r="T173" s="200">
        <f>SUM(T174:T221)</f>
        <v>3.95278</v>
      </c>
      <c r="AR173" s="201" t="s">
        <v>80</v>
      </c>
      <c r="AT173" s="202" t="s">
        <v>71</v>
      </c>
      <c r="AU173" s="202" t="s">
        <v>82</v>
      </c>
      <c r="AY173" s="201" t="s">
        <v>125</v>
      </c>
      <c r="BK173" s="203">
        <f>SUM(BK174:BK221)</f>
        <v>0</v>
      </c>
    </row>
    <row r="174" spans="2:65" s="1" customFormat="1" ht="14.4" customHeight="1">
      <c r="B174" s="37"/>
      <c r="C174" s="206" t="s">
        <v>255</v>
      </c>
      <c r="D174" s="206" t="s">
        <v>130</v>
      </c>
      <c r="E174" s="207" t="s">
        <v>256</v>
      </c>
      <c r="F174" s="208" t="s">
        <v>257</v>
      </c>
      <c r="G174" s="209" t="s">
        <v>133</v>
      </c>
      <c r="H174" s="210">
        <v>30.406</v>
      </c>
      <c r="I174" s="211"/>
      <c r="J174" s="212">
        <f>ROUND(I174*H174,2)</f>
        <v>0</v>
      </c>
      <c r="K174" s="208" t="s">
        <v>134</v>
      </c>
      <c r="L174" s="42"/>
      <c r="M174" s="213" t="s">
        <v>19</v>
      </c>
      <c r="N174" s="214" t="s">
        <v>43</v>
      </c>
      <c r="O174" s="82"/>
      <c r="P174" s="215">
        <f>O174*H174</f>
        <v>0</v>
      </c>
      <c r="Q174" s="215">
        <v>0.065</v>
      </c>
      <c r="R174" s="215">
        <f>Q174*H174</f>
        <v>1.97639</v>
      </c>
      <c r="S174" s="215">
        <v>0.13</v>
      </c>
      <c r="T174" s="216">
        <f>S174*H174</f>
        <v>3.95278</v>
      </c>
      <c r="AR174" s="217" t="s">
        <v>135</v>
      </c>
      <c r="AT174" s="217" t="s">
        <v>130</v>
      </c>
      <c r="AU174" s="217" t="s">
        <v>136</v>
      </c>
      <c r="AY174" s="16" t="s">
        <v>125</v>
      </c>
      <c r="BE174" s="218">
        <f>IF(N174="základní",J174,0)</f>
        <v>0</v>
      </c>
      <c r="BF174" s="218">
        <f>IF(N174="snížená",J174,0)</f>
        <v>0</v>
      </c>
      <c r="BG174" s="218">
        <f>IF(N174="zákl. přenesená",J174,0)</f>
        <v>0</v>
      </c>
      <c r="BH174" s="218">
        <f>IF(N174="sníž. přenesená",J174,0)</f>
        <v>0</v>
      </c>
      <c r="BI174" s="218">
        <f>IF(N174="nulová",J174,0)</f>
        <v>0</v>
      </c>
      <c r="BJ174" s="16" t="s">
        <v>80</v>
      </c>
      <c r="BK174" s="218">
        <f>ROUND(I174*H174,2)</f>
        <v>0</v>
      </c>
      <c r="BL174" s="16" t="s">
        <v>135</v>
      </c>
      <c r="BM174" s="217" t="s">
        <v>258</v>
      </c>
    </row>
    <row r="175" spans="2:47" s="1" customFormat="1" ht="12">
      <c r="B175" s="37"/>
      <c r="C175" s="38"/>
      <c r="D175" s="219" t="s">
        <v>138</v>
      </c>
      <c r="E175" s="38"/>
      <c r="F175" s="220" t="s">
        <v>259</v>
      </c>
      <c r="G175" s="38"/>
      <c r="H175" s="38"/>
      <c r="I175" s="130"/>
      <c r="J175" s="38"/>
      <c r="K175" s="38"/>
      <c r="L175" s="42"/>
      <c r="M175" s="221"/>
      <c r="N175" s="82"/>
      <c r="O175" s="82"/>
      <c r="P175" s="82"/>
      <c r="Q175" s="82"/>
      <c r="R175" s="82"/>
      <c r="S175" s="82"/>
      <c r="T175" s="83"/>
      <c r="AT175" s="16" t="s">
        <v>138</v>
      </c>
      <c r="AU175" s="16" t="s">
        <v>136</v>
      </c>
    </row>
    <row r="176" spans="2:47" s="1" customFormat="1" ht="12">
      <c r="B176" s="37"/>
      <c r="C176" s="38"/>
      <c r="D176" s="219" t="s">
        <v>140</v>
      </c>
      <c r="E176" s="38"/>
      <c r="F176" s="222" t="s">
        <v>260</v>
      </c>
      <c r="G176" s="38"/>
      <c r="H176" s="38"/>
      <c r="I176" s="130"/>
      <c r="J176" s="38"/>
      <c r="K176" s="38"/>
      <c r="L176" s="42"/>
      <c r="M176" s="221"/>
      <c r="N176" s="82"/>
      <c r="O176" s="82"/>
      <c r="P176" s="82"/>
      <c r="Q176" s="82"/>
      <c r="R176" s="82"/>
      <c r="S176" s="82"/>
      <c r="T176" s="83"/>
      <c r="AT176" s="16" t="s">
        <v>140</v>
      </c>
      <c r="AU176" s="16" t="s">
        <v>136</v>
      </c>
    </row>
    <row r="177" spans="2:51" s="13" customFormat="1" ht="12">
      <c r="B177" s="234"/>
      <c r="C177" s="235"/>
      <c r="D177" s="219" t="s">
        <v>142</v>
      </c>
      <c r="E177" s="236" t="s">
        <v>19</v>
      </c>
      <c r="F177" s="237" t="s">
        <v>261</v>
      </c>
      <c r="G177" s="235"/>
      <c r="H177" s="236" t="s">
        <v>19</v>
      </c>
      <c r="I177" s="238"/>
      <c r="J177" s="235"/>
      <c r="K177" s="235"/>
      <c r="L177" s="239"/>
      <c r="M177" s="240"/>
      <c r="N177" s="241"/>
      <c r="O177" s="241"/>
      <c r="P177" s="241"/>
      <c r="Q177" s="241"/>
      <c r="R177" s="241"/>
      <c r="S177" s="241"/>
      <c r="T177" s="242"/>
      <c r="AT177" s="243" t="s">
        <v>142</v>
      </c>
      <c r="AU177" s="243" t="s">
        <v>136</v>
      </c>
      <c r="AV177" s="13" t="s">
        <v>80</v>
      </c>
      <c r="AW177" s="13" t="s">
        <v>33</v>
      </c>
      <c r="AX177" s="13" t="s">
        <v>72</v>
      </c>
      <c r="AY177" s="243" t="s">
        <v>125</v>
      </c>
    </row>
    <row r="178" spans="2:51" s="12" customFormat="1" ht="12">
      <c r="B178" s="223"/>
      <c r="C178" s="224"/>
      <c r="D178" s="219" t="s">
        <v>142</v>
      </c>
      <c r="E178" s="225" t="s">
        <v>19</v>
      </c>
      <c r="F178" s="226" t="s">
        <v>262</v>
      </c>
      <c r="G178" s="224"/>
      <c r="H178" s="227">
        <v>17.316</v>
      </c>
      <c r="I178" s="228"/>
      <c r="J178" s="224"/>
      <c r="K178" s="224"/>
      <c r="L178" s="229"/>
      <c r="M178" s="230"/>
      <c r="N178" s="231"/>
      <c r="O178" s="231"/>
      <c r="P178" s="231"/>
      <c r="Q178" s="231"/>
      <c r="R178" s="231"/>
      <c r="S178" s="231"/>
      <c r="T178" s="232"/>
      <c r="AT178" s="233" t="s">
        <v>142</v>
      </c>
      <c r="AU178" s="233" t="s">
        <v>136</v>
      </c>
      <c r="AV178" s="12" t="s">
        <v>82</v>
      </c>
      <c r="AW178" s="12" t="s">
        <v>33</v>
      </c>
      <c r="AX178" s="12" t="s">
        <v>72</v>
      </c>
      <c r="AY178" s="233" t="s">
        <v>125</v>
      </c>
    </row>
    <row r="179" spans="2:51" s="13" customFormat="1" ht="12">
      <c r="B179" s="234"/>
      <c r="C179" s="235"/>
      <c r="D179" s="219" t="s">
        <v>142</v>
      </c>
      <c r="E179" s="236" t="s">
        <v>19</v>
      </c>
      <c r="F179" s="237" t="s">
        <v>263</v>
      </c>
      <c r="G179" s="235"/>
      <c r="H179" s="236" t="s">
        <v>19</v>
      </c>
      <c r="I179" s="238"/>
      <c r="J179" s="235"/>
      <c r="K179" s="235"/>
      <c r="L179" s="239"/>
      <c r="M179" s="240"/>
      <c r="N179" s="241"/>
      <c r="O179" s="241"/>
      <c r="P179" s="241"/>
      <c r="Q179" s="241"/>
      <c r="R179" s="241"/>
      <c r="S179" s="241"/>
      <c r="T179" s="242"/>
      <c r="AT179" s="243" t="s">
        <v>142</v>
      </c>
      <c r="AU179" s="243" t="s">
        <v>136</v>
      </c>
      <c r="AV179" s="13" t="s">
        <v>80</v>
      </c>
      <c r="AW179" s="13" t="s">
        <v>33</v>
      </c>
      <c r="AX179" s="13" t="s">
        <v>72</v>
      </c>
      <c r="AY179" s="243" t="s">
        <v>125</v>
      </c>
    </row>
    <row r="180" spans="2:51" s="12" customFormat="1" ht="12">
      <c r="B180" s="223"/>
      <c r="C180" s="224"/>
      <c r="D180" s="219" t="s">
        <v>142</v>
      </c>
      <c r="E180" s="225" t="s">
        <v>19</v>
      </c>
      <c r="F180" s="226" t="s">
        <v>264</v>
      </c>
      <c r="G180" s="224"/>
      <c r="H180" s="227">
        <v>13.09</v>
      </c>
      <c r="I180" s="228"/>
      <c r="J180" s="224"/>
      <c r="K180" s="224"/>
      <c r="L180" s="229"/>
      <c r="M180" s="230"/>
      <c r="N180" s="231"/>
      <c r="O180" s="231"/>
      <c r="P180" s="231"/>
      <c r="Q180" s="231"/>
      <c r="R180" s="231"/>
      <c r="S180" s="231"/>
      <c r="T180" s="232"/>
      <c r="AT180" s="233" t="s">
        <v>142</v>
      </c>
      <c r="AU180" s="233" t="s">
        <v>136</v>
      </c>
      <c r="AV180" s="12" t="s">
        <v>82</v>
      </c>
      <c r="AW180" s="12" t="s">
        <v>33</v>
      </c>
      <c r="AX180" s="12" t="s">
        <v>72</v>
      </c>
      <c r="AY180" s="233" t="s">
        <v>125</v>
      </c>
    </row>
    <row r="181" spans="2:65" s="1" customFormat="1" ht="14.4" customHeight="1">
      <c r="B181" s="37"/>
      <c r="C181" s="206" t="s">
        <v>7</v>
      </c>
      <c r="D181" s="206" t="s">
        <v>130</v>
      </c>
      <c r="E181" s="207" t="s">
        <v>265</v>
      </c>
      <c r="F181" s="208" t="s">
        <v>266</v>
      </c>
      <c r="G181" s="209" t="s">
        <v>133</v>
      </c>
      <c r="H181" s="210">
        <v>9.99</v>
      </c>
      <c r="I181" s="211"/>
      <c r="J181" s="212">
        <f>ROUND(I181*H181,2)</f>
        <v>0</v>
      </c>
      <c r="K181" s="208" t="s">
        <v>134</v>
      </c>
      <c r="L181" s="42"/>
      <c r="M181" s="213" t="s">
        <v>19</v>
      </c>
      <c r="N181" s="214" t="s">
        <v>43</v>
      </c>
      <c r="O181" s="82"/>
      <c r="P181" s="215">
        <f>O181*H181</f>
        <v>0</v>
      </c>
      <c r="Q181" s="215">
        <v>0.01943</v>
      </c>
      <c r="R181" s="215">
        <f>Q181*H181</f>
        <v>0.1941057</v>
      </c>
      <c r="S181" s="215">
        <v>0</v>
      </c>
      <c r="T181" s="216">
        <f>S181*H181</f>
        <v>0</v>
      </c>
      <c r="AR181" s="217" t="s">
        <v>135</v>
      </c>
      <c r="AT181" s="217" t="s">
        <v>130</v>
      </c>
      <c r="AU181" s="217" t="s">
        <v>136</v>
      </c>
      <c r="AY181" s="16" t="s">
        <v>125</v>
      </c>
      <c r="BE181" s="218">
        <f>IF(N181="základní",J181,0)</f>
        <v>0</v>
      </c>
      <c r="BF181" s="218">
        <f>IF(N181="snížená",J181,0)</f>
        <v>0</v>
      </c>
      <c r="BG181" s="218">
        <f>IF(N181="zákl. přenesená",J181,0)</f>
        <v>0</v>
      </c>
      <c r="BH181" s="218">
        <f>IF(N181="sníž. přenesená",J181,0)</f>
        <v>0</v>
      </c>
      <c r="BI181" s="218">
        <f>IF(N181="nulová",J181,0)</f>
        <v>0</v>
      </c>
      <c r="BJ181" s="16" t="s">
        <v>80</v>
      </c>
      <c r="BK181" s="218">
        <f>ROUND(I181*H181,2)</f>
        <v>0</v>
      </c>
      <c r="BL181" s="16" t="s">
        <v>135</v>
      </c>
      <c r="BM181" s="217" t="s">
        <v>267</v>
      </c>
    </row>
    <row r="182" spans="2:47" s="1" customFormat="1" ht="12">
      <c r="B182" s="37"/>
      <c r="C182" s="38"/>
      <c r="D182" s="219" t="s">
        <v>138</v>
      </c>
      <c r="E182" s="38"/>
      <c r="F182" s="220" t="s">
        <v>268</v>
      </c>
      <c r="G182" s="38"/>
      <c r="H182" s="38"/>
      <c r="I182" s="130"/>
      <c r="J182" s="38"/>
      <c r="K182" s="38"/>
      <c r="L182" s="42"/>
      <c r="M182" s="221"/>
      <c r="N182" s="82"/>
      <c r="O182" s="82"/>
      <c r="P182" s="82"/>
      <c r="Q182" s="82"/>
      <c r="R182" s="82"/>
      <c r="S182" s="82"/>
      <c r="T182" s="83"/>
      <c r="AT182" s="16" t="s">
        <v>138</v>
      </c>
      <c r="AU182" s="16" t="s">
        <v>136</v>
      </c>
    </row>
    <row r="183" spans="2:47" s="1" customFormat="1" ht="12">
      <c r="B183" s="37"/>
      <c r="C183" s="38"/>
      <c r="D183" s="219" t="s">
        <v>140</v>
      </c>
      <c r="E183" s="38"/>
      <c r="F183" s="222" t="s">
        <v>269</v>
      </c>
      <c r="G183" s="38"/>
      <c r="H183" s="38"/>
      <c r="I183" s="130"/>
      <c r="J183" s="38"/>
      <c r="K183" s="38"/>
      <c r="L183" s="42"/>
      <c r="M183" s="221"/>
      <c r="N183" s="82"/>
      <c r="O183" s="82"/>
      <c r="P183" s="82"/>
      <c r="Q183" s="82"/>
      <c r="R183" s="82"/>
      <c r="S183" s="82"/>
      <c r="T183" s="83"/>
      <c r="AT183" s="16" t="s">
        <v>140</v>
      </c>
      <c r="AU183" s="16" t="s">
        <v>136</v>
      </c>
    </row>
    <row r="184" spans="2:51" s="13" customFormat="1" ht="12">
      <c r="B184" s="234"/>
      <c r="C184" s="235"/>
      <c r="D184" s="219" t="s">
        <v>142</v>
      </c>
      <c r="E184" s="236" t="s">
        <v>19</v>
      </c>
      <c r="F184" s="237" t="s">
        <v>270</v>
      </c>
      <c r="G184" s="235"/>
      <c r="H184" s="236" t="s">
        <v>19</v>
      </c>
      <c r="I184" s="238"/>
      <c r="J184" s="235"/>
      <c r="K184" s="235"/>
      <c r="L184" s="239"/>
      <c r="M184" s="240"/>
      <c r="N184" s="241"/>
      <c r="O184" s="241"/>
      <c r="P184" s="241"/>
      <c r="Q184" s="241"/>
      <c r="R184" s="241"/>
      <c r="S184" s="241"/>
      <c r="T184" s="242"/>
      <c r="AT184" s="243" t="s">
        <v>142</v>
      </c>
      <c r="AU184" s="243" t="s">
        <v>136</v>
      </c>
      <c r="AV184" s="13" t="s">
        <v>80</v>
      </c>
      <c r="AW184" s="13" t="s">
        <v>33</v>
      </c>
      <c r="AX184" s="13" t="s">
        <v>72</v>
      </c>
      <c r="AY184" s="243" t="s">
        <v>125</v>
      </c>
    </row>
    <row r="185" spans="2:51" s="12" customFormat="1" ht="12">
      <c r="B185" s="223"/>
      <c r="C185" s="224"/>
      <c r="D185" s="219" t="s">
        <v>142</v>
      </c>
      <c r="E185" s="225" t="s">
        <v>19</v>
      </c>
      <c r="F185" s="226" t="s">
        <v>271</v>
      </c>
      <c r="G185" s="224"/>
      <c r="H185" s="227">
        <v>9.99</v>
      </c>
      <c r="I185" s="228"/>
      <c r="J185" s="224"/>
      <c r="K185" s="224"/>
      <c r="L185" s="229"/>
      <c r="M185" s="230"/>
      <c r="N185" s="231"/>
      <c r="O185" s="231"/>
      <c r="P185" s="231"/>
      <c r="Q185" s="231"/>
      <c r="R185" s="231"/>
      <c r="S185" s="231"/>
      <c r="T185" s="232"/>
      <c r="AT185" s="233" t="s">
        <v>142</v>
      </c>
      <c r="AU185" s="233" t="s">
        <v>136</v>
      </c>
      <c r="AV185" s="12" t="s">
        <v>82</v>
      </c>
      <c r="AW185" s="12" t="s">
        <v>33</v>
      </c>
      <c r="AX185" s="12" t="s">
        <v>72</v>
      </c>
      <c r="AY185" s="233" t="s">
        <v>125</v>
      </c>
    </row>
    <row r="186" spans="2:65" s="1" customFormat="1" ht="14.4" customHeight="1">
      <c r="B186" s="37"/>
      <c r="C186" s="206" t="s">
        <v>272</v>
      </c>
      <c r="D186" s="206" t="s">
        <v>130</v>
      </c>
      <c r="E186" s="207" t="s">
        <v>273</v>
      </c>
      <c r="F186" s="208" t="s">
        <v>274</v>
      </c>
      <c r="G186" s="209" t="s">
        <v>133</v>
      </c>
      <c r="H186" s="210">
        <v>143.606</v>
      </c>
      <c r="I186" s="211"/>
      <c r="J186" s="212">
        <f>ROUND(I186*H186,2)</f>
        <v>0</v>
      </c>
      <c r="K186" s="208" t="s">
        <v>134</v>
      </c>
      <c r="L186" s="42"/>
      <c r="M186" s="213" t="s">
        <v>19</v>
      </c>
      <c r="N186" s="214" t="s">
        <v>43</v>
      </c>
      <c r="O186" s="82"/>
      <c r="P186" s="215">
        <f>O186*H186</f>
        <v>0</v>
      </c>
      <c r="Q186" s="215">
        <v>0.05828</v>
      </c>
      <c r="R186" s="215">
        <f>Q186*H186</f>
        <v>8.36935768</v>
      </c>
      <c r="S186" s="215">
        <v>0</v>
      </c>
      <c r="T186" s="216">
        <f>S186*H186</f>
        <v>0</v>
      </c>
      <c r="AR186" s="217" t="s">
        <v>135</v>
      </c>
      <c r="AT186" s="217" t="s">
        <v>130</v>
      </c>
      <c r="AU186" s="217" t="s">
        <v>136</v>
      </c>
      <c r="AY186" s="16" t="s">
        <v>125</v>
      </c>
      <c r="BE186" s="218">
        <f>IF(N186="základní",J186,0)</f>
        <v>0</v>
      </c>
      <c r="BF186" s="218">
        <f>IF(N186="snížená",J186,0)</f>
        <v>0</v>
      </c>
      <c r="BG186" s="218">
        <f>IF(N186="zákl. přenesená",J186,0)</f>
        <v>0</v>
      </c>
      <c r="BH186" s="218">
        <f>IF(N186="sníž. přenesená",J186,0)</f>
        <v>0</v>
      </c>
      <c r="BI186" s="218">
        <f>IF(N186="nulová",J186,0)</f>
        <v>0</v>
      </c>
      <c r="BJ186" s="16" t="s">
        <v>80</v>
      </c>
      <c r="BK186" s="218">
        <f>ROUND(I186*H186,2)</f>
        <v>0</v>
      </c>
      <c r="BL186" s="16" t="s">
        <v>135</v>
      </c>
      <c r="BM186" s="217" t="s">
        <v>275</v>
      </c>
    </row>
    <row r="187" spans="2:47" s="1" customFormat="1" ht="12">
      <c r="B187" s="37"/>
      <c r="C187" s="38"/>
      <c r="D187" s="219" t="s">
        <v>138</v>
      </c>
      <c r="E187" s="38"/>
      <c r="F187" s="220" t="s">
        <v>276</v>
      </c>
      <c r="G187" s="38"/>
      <c r="H187" s="38"/>
      <c r="I187" s="130"/>
      <c r="J187" s="38"/>
      <c r="K187" s="38"/>
      <c r="L187" s="42"/>
      <c r="M187" s="221"/>
      <c r="N187" s="82"/>
      <c r="O187" s="82"/>
      <c r="P187" s="82"/>
      <c r="Q187" s="82"/>
      <c r="R187" s="82"/>
      <c r="S187" s="82"/>
      <c r="T187" s="83"/>
      <c r="AT187" s="16" t="s">
        <v>138</v>
      </c>
      <c r="AU187" s="16" t="s">
        <v>136</v>
      </c>
    </row>
    <row r="188" spans="2:47" s="1" customFormat="1" ht="12">
      <c r="B188" s="37"/>
      <c r="C188" s="38"/>
      <c r="D188" s="219" t="s">
        <v>140</v>
      </c>
      <c r="E188" s="38"/>
      <c r="F188" s="222" t="s">
        <v>269</v>
      </c>
      <c r="G188" s="38"/>
      <c r="H188" s="38"/>
      <c r="I188" s="130"/>
      <c r="J188" s="38"/>
      <c r="K188" s="38"/>
      <c r="L188" s="42"/>
      <c r="M188" s="221"/>
      <c r="N188" s="82"/>
      <c r="O188" s="82"/>
      <c r="P188" s="82"/>
      <c r="Q188" s="82"/>
      <c r="R188" s="82"/>
      <c r="S188" s="82"/>
      <c r="T188" s="83"/>
      <c r="AT188" s="16" t="s">
        <v>140</v>
      </c>
      <c r="AU188" s="16" t="s">
        <v>136</v>
      </c>
    </row>
    <row r="189" spans="2:51" s="13" customFormat="1" ht="12">
      <c r="B189" s="234"/>
      <c r="C189" s="235"/>
      <c r="D189" s="219" t="s">
        <v>142</v>
      </c>
      <c r="E189" s="236" t="s">
        <v>19</v>
      </c>
      <c r="F189" s="237" t="s">
        <v>277</v>
      </c>
      <c r="G189" s="235"/>
      <c r="H189" s="236" t="s">
        <v>19</v>
      </c>
      <c r="I189" s="238"/>
      <c r="J189" s="235"/>
      <c r="K189" s="235"/>
      <c r="L189" s="239"/>
      <c r="M189" s="240"/>
      <c r="N189" s="241"/>
      <c r="O189" s="241"/>
      <c r="P189" s="241"/>
      <c r="Q189" s="241"/>
      <c r="R189" s="241"/>
      <c r="S189" s="241"/>
      <c r="T189" s="242"/>
      <c r="AT189" s="243" t="s">
        <v>142</v>
      </c>
      <c r="AU189" s="243" t="s">
        <v>136</v>
      </c>
      <c r="AV189" s="13" t="s">
        <v>80</v>
      </c>
      <c r="AW189" s="13" t="s">
        <v>33</v>
      </c>
      <c r="AX189" s="13" t="s">
        <v>72</v>
      </c>
      <c r="AY189" s="243" t="s">
        <v>125</v>
      </c>
    </row>
    <row r="190" spans="2:51" s="12" customFormat="1" ht="12">
      <c r="B190" s="223"/>
      <c r="C190" s="224"/>
      <c r="D190" s="219" t="s">
        <v>142</v>
      </c>
      <c r="E190" s="225" t="s">
        <v>19</v>
      </c>
      <c r="F190" s="226" t="s">
        <v>278</v>
      </c>
      <c r="G190" s="224"/>
      <c r="H190" s="227">
        <v>143.606</v>
      </c>
      <c r="I190" s="228"/>
      <c r="J190" s="224"/>
      <c r="K190" s="224"/>
      <c r="L190" s="229"/>
      <c r="M190" s="230"/>
      <c r="N190" s="231"/>
      <c r="O190" s="231"/>
      <c r="P190" s="231"/>
      <c r="Q190" s="231"/>
      <c r="R190" s="231"/>
      <c r="S190" s="231"/>
      <c r="T190" s="232"/>
      <c r="AT190" s="233" t="s">
        <v>142</v>
      </c>
      <c r="AU190" s="233" t="s">
        <v>136</v>
      </c>
      <c r="AV190" s="12" t="s">
        <v>82</v>
      </c>
      <c r="AW190" s="12" t="s">
        <v>33</v>
      </c>
      <c r="AX190" s="12" t="s">
        <v>72</v>
      </c>
      <c r="AY190" s="233" t="s">
        <v>125</v>
      </c>
    </row>
    <row r="191" spans="2:65" s="1" customFormat="1" ht="14.4" customHeight="1">
      <c r="B191" s="37"/>
      <c r="C191" s="206" t="s">
        <v>279</v>
      </c>
      <c r="D191" s="206" t="s">
        <v>130</v>
      </c>
      <c r="E191" s="207" t="s">
        <v>280</v>
      </c>
      <c r="F191" s="208" t="s">
        <v>281</v>
      </c>
      <c r="G191" s="209" t="s">
        <v>133</v>
      </c>
      <c r="H191" s="210">
        <v>15.203</v>
      </c>
      <c r="I191" s="211"/>
      <c r="J191" s="212">
        <f>ROUND(I191*H191,2)</f>
        <v>0</v>
      </c>
      <c r="K191" s="208" t="s">
        <v>134</v>
      </c>
      <c r="L191" s="42"/>
      <c r="M191" s="213" t="s">
        <v>19</v>
      </c>
      <c r="N191" s="214" t="s">
        <v>43</v>
      </c>
      <c r="O191" s="82"/>
      <c r="P191" s="215">
        <f>O191*H191</f>
        <v>0</v>
      </c>
      <c r="Q191" s="215">
        <v>0.05828</v>
      </c>
      <c r="R191" s="215">
        <f>Q191*H191</f>
        <v>0.88603084</v>
      </c>
      <c r="S191" s="215">
        <v>0</v>
      </c>
      <c r="T191" s="216">
        <f>S191*H191</f>
        <v>0</v>
      </c>
      <c r="AR191" s="217" t="s">
        <v>135</v>
      </c>
      <c r="AT191" s="217" t="s">
        <v>130</v>
      </c>
      <c r="AU191" s="217" t="s">
        <v>136</v>
      </c>
      <c r="AY191" s="16" t="s">
        <v>125</v>
      </c>
      <c r="BE191" s="218">
        <f>IF(N191="základní",J191,0)</f>
        <v>0</v>
      </c>
      <c r="BF191" s="218">
        <f>IF(N191="snížená",J191,0)</f>
        <v>0</v>
      </c>
      <c r="BG191" s="218">
        <f>IF(N191="zákl. přenesená",J191,0)</f>
        <v>0</v>
      </c>
      <c r="BH191" s="218">
        <f>IF(N191="sníž. přenesená",J191,0)</f>
        <v>0</v>
      </c>
      <c r="BI191" s="218">
        <f>IF(N191="nulová",J191,0)</f>
        <v>0</v>
      </c>
      <c r="BJ191" s="16" t="s">
        <v>80</v>
      </c>
      <c r="BK191" s="218">
        <f>ROUND(I191*H191,2)</f>
        <v>0</v>
      </c>
      <c r="BL191" s="16" t="s">
        <v>135</v>
      </c>
      <c r="BM191" s="217" t="s">
        <v>282</v>
      </c>
    </row>
    <row r="192" spans="2:47" s="1" customFormat="1" ht="12">
      <c r="B192" s="37"/>
      <c r="C192" s="38"/>
      <c r="D192" s="219" t="s">
        <v>138</v>
      </c>
      <c r="E192" s="38"/>
      <c r="F192" s="220" t="s">
        <v>283</v>
      </c>
      <c r="G192" s="38"/>
      <c r="H192" s="38"/>
      <c r="I192" s="130"/>
      <c r="J192" s="38"/>
      <c r="K192" s="38"/>
      <c r="L192" s="42"/>
      <c r="M192" s="221"/>
      <c r="N192" s="82"/>
      <c r="O192" s="82"/>
      <c r="P192" s="82"/>
      <c r="Q192" s="82"/>
      <c r="R192" s="82"/>
      <c r="S192" s="82"/>
      <c r="T192" s="83"/>
      <c r="AT192" s="16" t="s">
        <v>138</v>
      </c>
      <c r="AU192" s="16" t="s">
        <v>136</v>
      </c>
    </row>
    <row r="193" spans="2:47" s="1" customFormat="1" ht="12">
      <c r="B193" s="37"/>
      <c r="C193" s="38"/>
      <c r="D193" s="219" t="s">
        <v>140</v>
      </c>
      <c r="E193" s="38"/>
      <c r="F193" s="222" t="s">
        <v>269</v>
      </c>
      <c r="G193" s="38"/>
      <c r="H193" s="38"/>
      <c r="I193" s="130"/>
      <c r="J193" s="38"/>
      <c r="K193" s="38"/>
      <c r="L193" s="42"/>
      <c r="M193" s="221"/>
      <c r="N193" s="82"/>
      <c r="O193" s="82"/>
      <c r="P193" s="82"/>
      <c r="Q193" s="82"/>
      <c r="R193" s="82"/>
      <c r="S193" s="82"/>
      <c r="T193" s="83"/>
      <c r="AT193" s="16" t="s">
        <v>140</v>
      </c>
      <c r="AU193" s="16" t="s">
        <v>136</v>
      </c>
    </row>
    <row r="194" spans="2:51" s="13" customFormat="1" ht="12">
      <c r="B194" s="234"/>
      <c r="C194" s="235"/>
      <c r="D194" s="219" t="s">
        <v>142</v>
      </c>
      <c r="E194" s="236" t="s">
        <v>19</v>
      </c>
      <c r="F194" s="237" t="s">
        <v>284</v>
      </c>
      <c r="G194" s="235"/>
      <c r="H194" s="236" t="s">
        <v>19</v>
      </c>
      <c r="I194" s="238"/>
      <c r="J194" s="235"/>
      <c r="K194" s="235"/>
      <c r="L194" s="239"/>
      <c r="M194" s="240"/>
      <c r="N194" s="241"/>
      <c r="O194" s="241"/>
      <c r="P194" s="241"/>
      <c r="Q194" s="241"/>
      <c r="R194" s="241"/>
      <c r="S194" s="241"/>
      <c r="T194" s="242"/>
      <c r="AT194" s="243" t="s">
        <v>142</v>
      </c>
      <c r="AU194" s="243" t="s">
        <v>136</v>
      </c>
      <c r="AV194" s="13" t="s">
        <v>80</v>
      </c>
      <c r="AW194" s="13" t="s">
        <v>33</v>
      </c>
      <c r="AX194" s="13" t="s">
        <v>72</v>
      </c>
      <c r="AY194" s="243" t="s">
        <v>125</v>
      </c>
    </row>
    <row r="195" spans="2:51" s="13" customFormat="1" ht="12">
      <c r="B195" s="234"/>
      <c r="C195" s="235"/>
      <c r="D195" s="219" t="s">
        <v>142</v>
      </c>
      <c r="E195" s="236" t="s">
        <v>19</v>
      </c>
      <c r="F195" s="237" t="s">
        <v>285</v>
      </c>
      <c r="G195" s="235"/>
      <c r="H195" s="236" t="s">
        <v>19</v>
      </c>
      <c r="I195" s="238"/>
      <c r="J195" s="235"/>
      <c r="K195" s="235"/>
      <c r="L195" s="239"/>
      <c r="M195" s="240"/>
      <c r="N195" s="241"/>
      <c r="O195" s="241"/>
      <c r="P195" s="241"/>
      <c r="Q195" s="241"/>
      <c r="R195" s="241"/>
      <c r="S195" s="241"/>
      <c r="T195" s="242"/>
      <c r="AT195" s="243" t="s">
        <v>142</v>
      </c>
      <c r="AU195" s="243" t="s">
        <v>136</v>
      </c>
      <c r="AV195" s="13" t="s">
        <v>80</v>
      </c>
      <c r="AW195" s="13" t="s">
        <v>33</v>
      </c>
      <c r="AX195" s="13" t="s">
        <v>72</v>
      </c>
      <c r="AY195" s="243" t="s">
        <v>125</v>
      </c>
    </row>
    <row r="196" spans="2:51" s="12" customFormat="1" ht="12">
      <c r="B196" s="223"/>
      <c r="C196" s="224"/>
      <c r="D196" s="219" t="s">
        <v>142</v>
      </c>
      <c r="E196" s="225" t="s">
        <v>19</v>
      </c>
      <c r="F196" s="226" t="s">
        <v>286</v>
      </c>
      <c r="G196" s="224"/>
      <c r="H196" s="227">
        <v>8.658</v>
      </c>
      <c r="I196" s="228"/>
      <c r="J196" s="224"/>
      <c r="K196" s="224"/>
      <c r="L196" s="229"/>
      <c r="M196" s="230"/>
      <c r="N196" s="231"/>
      <c r="O196" s="231"/>
      <c r="P196" s="231"/>
      <c r="Q196" s="231"/>
      <c r="R196" s="231"/>
      <c r="S196" s="231"/>
      <c r="T196" s="232"/>
      <c r="AT196" s="233" t="s">
        <v>142</v>
      </c>
      <c r="AU196" s="233" t="s">
        <v>136</v>
      </c>
      <c r="AV196" s="12" t="s">
        <v>82</v>
      </c>
      <c r="AW196" s="12" t="s">
        <v>33</v>
      </c>
      <c r="AX196" s="12" t="s">
        <v>72</v>
      </c>
      <c r="AY196" s="233" t="s">
        <v>125</v>
      </c>
    </row>
    <row r="197" spans="2:51" s="13" customFormat="1" ht="12">
      <c r="B197" s="234"/>
      <c r="C197" s="235"/>
      <c r="D197" s="219" t="s">
        <v>142</v>
      </c>
      <c r="E197" s="236" t="s">
        <v>19</v>
      </c>
      <c r="F197" s="237" t="s">
        <v>287</v>
      </c>
      <c r="G197" s="235"/>
      <c r="H197" s="236" t="s">
        <v>19</v>
      </c>
      <c r="I197" s="238"/>
      <c r="J197" s="235"/>
      <c r="K197" s="235"/>
      <c r="L197" s="239"/>
      <c r="M197" s="240"/>
      <c r="N197" s="241"/>
      <c r="O197" s="241"/>
      <c r="P197" s="241"/>
      <c r="Q197" s="241"/>
      <c r="R197" s="241"/>
      <c r="S197" s="241"/>
      <c r="T197" s="242"/>
      <c r="AT197" s="243" t="s">
        <v>142</v>
      </c>
      <c r="AU197" s="243" t="s">
        <v>136</v>
      </c>
      <c r="AV197" s="13" t="s">
        <v>80</v>
      </c>
      <c r="AW197" s="13" t="s">
        <v>33</v>
      </c>
      <c r="AX197" s="13" t="s">
        <v>72</v>
      </c>
      <c r="AY197" s="243" t="s">
        <v>125</v>
      </c>
    </row>
    <row r="198" spans="2:51" s="12" customFormat="1" ht="12">
      <c r="B198" s="223"/>
      <c r="C198" s="224"/>
      <c r="D198" s="219" t="s">
        <v>142</v>
      </c>
      <c r="E198" s="225" t="s">
        <v>19</v>
      </c>
      <c r="F198" s="226" t="s">
        <v>288</v>
      </c>
      <c r="G198" s="224"/>
      <c r="H198" s="227">
        <v>6.545</v>
      </c>
      <c r="I198" s="228"/>
      <c r="J198" s="224"/>
      <c r="K198" s="224"/>
      <c r="L198" s="229"/>
      <c r="M198" s="230"/>
      <c r="N198" s="231"/>
      <c r="O198" s="231"/>
      <c r="P198" s="231"/>
      <c r="Q198" s="231"/>
      <c r="R198" s="231"/>
      <c r="S198" s="231"/>
      <c r="T198" s="232"/>
      <c r="AT198" s="233" t="s">
        <v>142</v>
      </c>
      <c r="AU198" s="233" t="s">
        <v>136</v>
      </c>
      <c r="AV198" s="12" t="s">
        <v>82</v>
      </c>
      <c r="AW198" s="12" t="s">
        <v>33</v>
      </c>
      <c r="AX198" s="12" t="s">
        <v>72</v>
      </c>
      <c r="AY198" s="233" t="s">
        <v>125</v>
      </c>
    </row>
    <row r="199" spans="2:65" s="1" customFormat="1" ht="14.4" customHeight="1">
      <c r="B199" s="37"/>
      <c r="C199" s="206" t="s">
        <v>289</v>
      </c>
      <c r="D199" s="206" t="s">
        <v>130</v>
      </c>
      <c r="E199" s="207" t="s">
        <v>290</v>
      </c>
      <c r="F199" s="208" t="s">
        <v>291</v>
      </c>
      <c r="G199" s="209" t="s">
        <v>133</v>
      </c>
      <c r="H199" s="210">
        <v>30.406</v>
      </c>
      <c r="I199" s="211"/>
      <c r="J199" s="212">
        <f>ROUND(I199*H199,2)</f>
        <v>0</v>
      </c>
      <c r="K199" s="208" t="s">
        <v>134</v>
      </c>
      <c r="L199" s="42"/>
      <c r="M199" s="213" t="s">
        <v>19</v>
      </c>
      <c r="N199" s="214" t="s">
        <v>43</v>
      </c>
      <c r="O199" s="82"/>
      <c r="P199" s="215">
        <f>O199*H199</f>
        <v>0</v>
      </c>
      <c r="Q199" s="215">
        <v>0.00712</v>
      </c>
      <c r="R199" s="215">
        <f>Q199*H199</f>
        <v>0.21649071999999997</v>
      </c>
      <c r="S199" s="215">
        <v>0</v>
      </c>
      <c r="T199" s="216">
        <f>S199*H199</f>
        <v>0</v>
      </c>
      <c r="AR199" s="217" t="s">
        <v>135</v>
      </c>
      <c r="AT199" s="217" t="s">
        <v>130</v>
      </c>
      <c r="AU199" s="217" t="s">
        <v>136</v>
      </c>
      <c r="AY199" s="16" t="s">
        <v>125</v>
      </c>
      <c r="BE199" s="218">
        <f>IF(N199="základní",J199,0)</f>
        <v>0</v>
      </c>
      <c r="BF199" s="218">
        <f>IF(N199="snížená",J199,0)</f>
        <v>0</v>
      </c>
      <c r="BG199" s="218">
        <f>IF(N199="zákl. přenesená",J199,0)</f>
        <v>0</v>
      </c>
      <c r="BH199" s="218">
        <f>IF(N199="sníž. přenesená",J199,0)</f>
        <v>0</v>
      </c>
      <c r="BI199" s="218">
        <f>IF(N199="nulová",J199,0)</f>
        <v>0</v>
      </c>
      <c r="BJ199" s="16" t="s">
        <v>80</v>
      </c>
      <c r="BK199" s="218">
        <f>ROUND(I199*H199,2)</f>
        <v>0</v>
      </c>
      <c r="BL199" s="16" t="s">
        <v>135</v>
      </c>
      <c r="BM199" s="217" t="s">
        <v>292</v>
      </c>
    </row>
    <row r="200" spans="2:47" s="1" customFormat="1" ht="12">
      <c r="B200" s="37"/>
      <c r="C200" s="38"/>
      <c r="D200" s="219" t="s">
        <v>138</v>
      </c>
      <c r="E200" s="38"/>
      <c r="F200" s="220" t="s">
        <v>293</v>
      </c>
      <c r="G200" s="38"/>
      <c r="H200" s="38"/>
      <c r="I200" s="130"/>
      <c r="J200" s="38"/>
      <c r="K200" s="38"/>
      <c r="L200" s="42"/>
      <c r="M200" s="221"/>
      <c r="N200" s="82"/>
      <c r="O200" s="82"/>
      <c r="P200" s="82"/>
      <c r="Q200" s="82"/>
      <c r="R200" s="82"/>
      <c r="S200" s="82"/>
      <c r="T200" s="83"/>
      <c r="AT200" s="16" t="s">
        <v>138</v>
      </c>
      <c r="AU200" s="16" t="s">
        <v>136</v>
      </c>
    </row>
    <row r="201" spans="2:47" s="1" customFormat="1" ht="12">
      <c r="B201" s="37"/>
      <c r="C201" s="38"/>
      <c r="D201" s="219" t="s">
        <v>140</v>
      </c>
      <c r="E201" s="38"/>
      <c r="F201" s="222" t="s">
        <v>294</v>
      </c>
      <c r="G201" s="38"/>
      <c r="H201" s="38"/>
      <c r="I201" s="130"/>
      <c r="J201" s="38"/>
      <c r="K201" s="38"/>
      <c r="L201" s="42"/>
      <c r="M201" s="221"/>
      <c r="N201" s="82"/>
      <c r="O201" s="82"/>
      <c r="P201" s="82"/>
      <c r="Q201" s="82"/>
      <c r="R201" s="82"/>
      <c r="S201" s="82"/>
      <c r="T201" s="83"/>
      <c r="AT201" s="16" t="s">
        <v>140</v>
      </c>
      <c r="AU201" s="16" t="s">
        <v>136</v>
      </c>
    </row>
    <row r="202" spans="2:51" s="13" customFormat="1" ht="12">
      <c r="B202" s="234"/>
      <c r="C202" s="235"/>
      <c r="D202" s="219" t="s">
        <v>142</v>
      </c>
      <c r="E202" s="236" t="s">
        <v>19</v>
      </c>
      <c r="F202" s="237" t="s">
        <v>285</v>
      </c>
      <c r="G202" s="235"/>
      <c r="H202" s="236" t="s">
        <v>19</v>
      </c>
      <c r="I202" s="238"/>
      <c r="J202" s="235"/>
      <c r="K202" s="235"/>
      <c r="L202" s="239"/>
      <c r="M202" s="240"/>
      <c r="N202" s="241"/>
      <c r="O202" s="241"/>
      <c r="P202" s="241"/>
      <c r="Q202" s="241"/>
      <c r="R202" s="241"/>
      <c r="S202" s="241"/>
      <c r="T202" s="242"/>
      <c r="AT202" s="243" t="s">
        <v>142</v>
      </c>
      <c r="AU202" s="243" t="s">
        <v>136</v>
      </c>
      <c r="AV202" s="13" t="s">
        <v>80</v>
      </c>
      <c r="AW202" s="13" t="s">
        <v>33</v>
      </c>
      <c r="AX202" s="13" t="s">
        <v>72</v>
      </c>
      <c r="AY202" s="243" t="s">
        <v>125</v>
      </c>
    </row>
    <row r="203" spans="2:51" s="12" customFormat="1" ht="12">
      <c r="B203" s="223"/>
      <c r="C203" s="224"/>
      <c r="D203" s="219" t="s">
        <v>142</v>
      </c>
      <c r="E203" s="225" t="s">
        <v>19</v>
      </c>
      <c r="F203" s="226" t="s">
        <v>262</v>
      </c>
      <c r="G203" s="224"/>
      <c r="H203" s="227">
        <v>17.316</v>
      </c>
      <c r="I203" s="228"/>
      <c r="J203" s="224"/>
      <c r="K203" s="224"/>
      <c r="L203" s="229"/>
      <c r="M203" s="230"/>
      <c r="N203" s="231"/>
      <c r="O203" s="231"/>
      <c r="P203" s="231"/>
      <c r="Q203" s="231"/>
      <c r="R203" s="231"/>
      <c r="S203" s="231"/>
      <c r="T203" s="232"/>
      <c r="AT203" s="233" t="s">
        <v>142</v>
      </c>
      <c r="AU203" s="233" t="s">
        <v>136</v>
      </c>
      <c r="AV203" s="12" t="s">
        <v>82</v>
      </c>
      <c r="AW203" s="12" t="s">
        <v>33</v>
      </c>
      <c r="AX203" s="12" t="s">
        <v>72</v>
      </c>
      <c r="AY203" s="233" t="s">
        <v>125</v>
      </c>
    </row>
    <row r="204" spans="2:51" s="13" customFormat="1" ht="12">
      <c r="B204" s="234"/>
      <c r="C204" s="235"/>
      <c r="D204" s="219" t="s">
        <v>142</v>
      </c>
      <c r="E204" s="236" t="s">
        <v>19</v>
      </c>
      <c r="F204" s="237" t="s">
        <v>287</v>
      </c>
      <c r="G204" s="235"/>
      <c r="H204" s="236" t="s">
        <v>19</v>
      </c>
      <c r="I204" s="238"/>
      <c r="J204" s="235"/>
      <c r="K204" s="235"/>
      <c r="L204" s="239"/>
      <c r="M204" s="240"/>
      <c r="N204" s="241"/>
      <c r="O204" s="241"/>
      <c r="P204" s="241"/>
      <c r="Q204" s="241"/>
      <c r="R204" s="241"/>
      <c r="S204" s="241"/>
      <c r="T204" s="242"/>
      <c r="AT204" s="243" t="s">
        <v>142</v>
      </c>
      <c r="AU204" s="243" t="s">
        <v>136</v>
      </c>
      <c r="AV204" s="13" t="s">
        <v>80</v>
      </c>
      <c r="AW204" s="13" t="s">
        <v>33</v>
      </c>
      <c r="AX204" s="13" t="s">
        <v>72</v>
      </c>
      <c r="AY204" s="243" t="s">
        <v>125</v>
      </c>
    </row>
    <row r="205" spans="2:51" s="12" customFormat="1" ht="12">
      <c r="B205" s="223"/>
      <c r="C205" s="224"/>
      <c r="D205" s="219" t="s">
        <v>142</v>
      </c>
      <c r="E205" s="225" t="s">
        <v>19</v>
      </c>
      <c r="F205" s="226" t="s">
        <v>264</v>
      </c>
      <c r="G205" s="224"/>
      <c r="H205" s="227">
        <v>13.09</v>
      </c>
      <c r="I205" s="228"/>
      <c r="J205" s="224"/>
      <c r="K205" s="224"/>
      <c r="L205" s="229"/>
      <c r="M205" s="230"/>
      <c r="N205" s="231"/>
      <c r="O205" s="231"/>
      <c r="P205" s="231"/>
      <c r="Q205" s="231"/>
      <c r="R205" s="231"/>
      <c r="S205" s="231"/>
      <c r="T205" s="232"/>
      <c r="AT205" s="233" t="s">
        <v>142</v>
      </c>
      <c r="AU205" s="233" t="s">
        <v>136</v>
      </c>
      <c r="AV205" s="12" t="s">
        <v>82</v>
      </c>
      <c r="AW205" s="12" t="s">
        <v>33</v>
      </c>
      <c r="AX205" s="12" t="s">
        <v>72</v>
      </c>
      <c r="AY205" s="233" t="s">
        <v>125</v>
      </c>
    </row>
    <row r="206" spans="2:65" s="1" customFormat="1" ht="14.4" customHeight="1">
      <c r="B206" s="37"/>
      <c r="C206" s="206" t="s">
        <v>295</v>
      </c>
      <c r="D206" s="206" t="s">
        <v>130</v>
      </c>
      <c r="E206" s="207" t="s">
        <v>296</v>
      </c>
      <c r="F206" s="208" t="s">
        <v>297</v>
      </c>
      <c r="G206" s="209" t="s">
        <v>133</v>
      </c>
      <c r="H206" s="210">
        <v>1.732</v>
      </c>
      <c r="I206" s="211"/>
      <c r="J206" s="212">
        <f>ROUND(I206*H206,2)</f>
        <v>0</v>
      </c>
      <c r="K206" s="208" t="s">
        <v>134</v>
      </c>
      <c r="L206" s="42"/>
      <c r="M206" s="213" t="s">
        <v>19</v>
      </c>
      <c r="N206" s="214" t="s">
        <v>43</v>
      </c>
      <c r="O206" s="82"/>
      <c r="P206" s="215">
        <f>O206*H206</f>
        <v>0</v>
      </c>
      <c r="Q206" s="215">
        <v>0.00099</v>
      </c>
      <c r="R206" s="215">
        <f>Q206*H206</f>
        <v>0.00171468</v>
      </c>
      <c r="S206" s="215">
        <v>0</v>
      </c>
      <c r="T206" s="216">
        <f>S206*H206</f>
        <v>0</v>
      </c>
      <c r="AR206" s="217" t="s">
        <v>135</v>
      </c>
      <c r="AT206" s="217" t="s">
        <v>130</v>
      </c>
      <c r="AU206" s="217" t="s">
        <v>136</v>
      </c>
      <c r="AY206" s="16" t="s">
        <v>125</v>
      </c>
      <c r="BE206" s="218">
        <f>IF(N206="základní",J206,0)</f>
        <v>0</v>
      </c>
      <c r="BF206" s="218">
        <f>IF(N206="snížená",J206,0)</f>
        <v>0</v>
      </c>
      <c r="BG206" s="218">
        <f>IF(N206="zákl. přenesená",J206,0)</f>
        <v>0</v>
      </c>
      <c r="BH206" s="218">
        <f>IF(N206="sníž. přenesená",J206,0)</f>
        <v>0</v>
      </c>
      <c r="BI206" s="218">
        <f>IF(N206="nulová",J206,0)</f>
        <v>0</v>
      </c>
      <c r="BJ206" s="16" t="s">
        <v>80</v>
      </c>
      <c r="BK206" s="218">
        <f>ROUND(I206*H206,2)</f>
        <v>0</v>
      </c>
      <c r="BL206" s="16" t="s">
        <v>135</v>
      </c>
      <c r="BM206" s="217" t="s">
        <v>298</v>
      </c>
    </row>
    <row r="207" spans="2:47" s="1" customFormat="1" ht="12">
      <c r="B207" s="37"/>
      <c r="C207" s="38"/>
      <c r="D207" s="219" t="s">
        <v>138</v>
      </c>
      <c r="E207" s="38"/>
      <c r="F207" s="220" t="s">
        <v>299</v>
      </c>
      <c r="G207" s="38"/>
      <c r="H207" s="38"/>
      <c r="I207" s="130"/>
      <c r="J207" s="38"/>
      <c r="K207" s="38"/>
      <c r="L207" s="42"/>
      <c r="M207" s="221"/>
      <c r="N207" s="82"/>
      <c r="O207" s="82"/>
      <c r="P207" s="82"/>
      <c r="Q207" s="82"/>
      <c r="R207" s="82"/>
      <c r="S207" s="82"/>
      <c r="T207" s="83"/>
      <c r="AT207" s="16" t="s">
        <v>138</v>
      </c>
      <c r="AU207" s="16" t="s">
        <v>136</v>
      </c>
    </row>
    <row r="208" spans="2:47" s="1" customFormat="1" ht="12">
      <c r="B208" s="37"/>
      <c r="C208" s="38"/>
      <c r="D208" s="219" t="s">
        <v>140</v>
      </c>
      <c r="E208" s="38"/>
      <c r="F208" s="222" t="s">
        <v>300</v>
      </c>
      <c r="G208" s="38"/>
      <c r="H208" s="38"/>
      <c r="I208" s="130"/>
      <c r="J208" s="38"/>
      <c r="K208" s="38"/>
      <c r="L208" s="42"/>
      <c r="M208" s="221"/>
      <c r="N208" s="82"/>
      <c r="O208" s="82"/>
      <c r="P208" s="82"/>
      <c r="Q208" s="82"/>
      <c r="R208" s="82"/>
      <c r="S208" s="82"/>
      <c r="T208" s="83"/>
      <c r="AT208" s="16" t="s">
        <v>140</v>
      </c>
      <c r="AU208" s="16" t="s">
        <v>136</v>
      </c>
    </row>
    <row r="209" spans="2:51" s="13" customFormat="1" ht="12">
      <c r="B209" s="234"/>
      <c r="C209" s="235"/>
      <c r="D209" s="219" t="s">
        <v>142</v>
      </c>
      <c r="E209" s="236" t="s">
        <v>19</v>
      </c>
      <c r="F209" s="237" t="s">
        <v>301</v>
      </c>
      <c r="G209" s="235"/>
      <c r="H209" s="236" t="s">
        <v>19</v>
      </c>
      <c r="I209" s="238"/>
      <c r="J209" s="235"/>
      <c r="K209" s="235"/>
      <c r="L209" s="239"/>
      <c r="M209" s="240"/>
      <c r="N209" s="241"/>
      <c r="O209" s="241"/>
      <c r="P209" s="241"/>
      <c r="Q209" s="241"/>
      <c r="R209" s="241"/>
      <c r="S209" s="241"/>
      <c r="T209" s="242"/>
      <c r="AT209" s="243" t="s">
        <v>142</v>
      </c>
      <c r="AU209" s="243" t="s">
        <v>136</v>
      </c>
      <c r="AV209" s="13" t="s">
        <v>80</v>
      </c>
      <c r="AW209" s="13" t="s">
        <v>33</v>
      </c>
      <c r="AX209" s="13" t="s">
        <v>72</v>
      </c>
      <c r="AY209" s="243" t="s">
        <v>125</v>
      </c>
    </row>
    <row r="210" spans="2:51" s="13" customFormat="1" ht="12">
      <c r="B210" s="234"/>
      <c r="C210" s="235"/>
      <c r="D210" s="219" t="s">
        <v>142</v>
      </c>
      <c r="E210" s="236" t="s">
        <v>19</v>
      </c>
      <c r="F210" s="237" t="s">
        <v>285</v>
      </c>
      <c r="G210" s="235"/>
      <c r="H210" s="236" t="s">
        <v>19</v>
      </c>
      <c r="I210" s="238"/>
      <c r="J210" s="235"/>
      <c r="K210" s="235"/>
      <c r="L210" s="239"/>
      <c r="M210" s="240"/>
      <c r="N210" s="241"/>
      <c r="O210" s="241"/>
      <c r="P210" s="241"/>
      <c r="Q210" s="241"/>
      <c r="R210" s="241"/>
      <c r="S210" s="241"/>
      <c r="T210" s="242"/>
      <c r="AT210" s="243" t="s">
        <v>142</v>
      </c>
      <c r="AU210" s="243" t="s">
        <v>136</v>
      </c>
      <c r="AV210" s="13" t="s">
        <v>80</v>
      </c>
      <c r="AW210" s="13" t="s">
        <v>33</v>
      </c>
      <c r="AX210" s="13" t="s">
        <v>72</v>
      </c>
      <c r="AY210" s="243" t="s">
        <v>125</v>
      </c>
    </row>
    <row r="211" spans="2:51" s="12" customFormat="1" ht="12">
      <c r="B211" s="223"/>
      <c r="C211" s="224"/>
      <c r="D211" s="219" t="s">
        <v>142</v>
      </c>
      <c r="E211" s="225" t="s">
        <v>19</v>
      </c>
      <c r="F211" s="226" t="s">
        <v>302</v>
      </c>
      <c r="G211" s="224"/>
      <c r="H211" s="227">
        <v>1.732</v>
      </c>
      <c r="I211" s="228"/>
      <c r="J211" s="224"/>
      <c r="K211" s="224"/>
      <c r="L211" s="229"/>
      <c r="M211" s="230"/>
      <c r="N211" s="231"/>
      <c r="O211" s="231"/>
      <c r="P211" s="231"/>
      <c r="Q211" s="231"/>
      <c r="R211" s="231"/>
      <c r="S211" s="231"/>
      <c r="T211" s="232"/>
      <c r="AT211" s="233" t="s">
        <v>142</v>
      </c>
      <c r="AU211" s="233" t="s">
        <v>136</v>
      </c>
      <c r="AV211" s="12" t="s">
        <v>82</v>
      </c>
      <c r="AW211" s="12" t="s">
        <v>33</v>
      </c>
      <c r="AX211" s="12" t="s">
        <v>72</v>
      </c>
      <c r="AY211" s="233" t="s">
        <v>125</v>
      </c>
    </row>
    <row r="212" spans="2:65" s="1" customFormat="1" ht="14.4" customHeight="1">
      <c r="B212" s="37"/>
      <c r="C212" s="206" t="s">
        <v>303</v>
      </c>
      <c r="D212" s="206" t="s">
        <v>130</v>
      </c>
      <c r="E212" s="207" t="s">
        <v>304</v>
      </c>
      <c r="F212" s="208" t="s">
        <v>305</v>
      </c>
      <c r="G212" s="209" t="s">
        <v>133</v>
      </c>
      <c r="H212" s="210">
        <v>184.002</v>
      </c>
      <c r="I212" s="211"/>
      <c r="J212" s="212">
        <f>ROUND(I212*H212,2)</f>
        <v>0</v>
      </c>
      <c r="K212" s="208" t="s">
        <v>134</v>
      </c>
      <c r="L212" s="42"/>
      <c r="M212" s="213" t="s">
        <v>19</v>
      </c>
      <c r="N212" s="214" t="s">
        <v>43</v>
      </c>
      <c r="O212" s="82"/>
      <c r="P212" s="215">
        <f>O212*H212</f>
        <v>0</v>
      </c>
      <c r="Q212" s="215">
        <v>0.00158</v>
      </c>
      <c r="R212" s="215">
        <f>Q212*H212</f>
        <v>0.29072316000000004</v>
      </c>
      <c r="S212" s="215">
        <v>0</v>
      </c>
      <c r="T212" s="216">
        <f>S212*H212</f>
        <v>0</v>
      </c>
      <c r="AR212" s="217" t="s">
        <v>135</v>
      </c>
      <c r="AT212" s="217" t="s">
        <v>130</v>
      </c>
      <c r="AU212" s="217" t="s">
        <v>136</v>
      </c>
      <c r="AY212" s="16" t="s">
        <v>125</v>
      </c>
      <c r="BE212" s="218">
        <f>IF(N212="základní",J212,0)</f>
        <v>0</v>
      </c>
      <c r="BF212" s="218">
        <f>IF(N212="snížená",J212,0)</f>
        <v>0</v>
      </c>
      <c r="BG212" s="218">
        <f>IF(N212="zákl. přenesená",J212,0)</f>
        <v>0</v>
      </c>
      <c r="BH212" s="218">
        <f>IF(N212="sníž. přenesená",J212,0)</f>
        <v>0</v>
      </c>
      <c r="BI212" s="218">
        <f>IF(N212="nulová",J212,0)</f>
        <v>0</v>
      </c>
      <c r="BJ212" s="16" t="s">
        <v>80</v>
      </c>
      <c r="BK212" s="218">
        <f>ROUND(I212*H212,2)</f>
        <v>0</v>
      </c>
      <c r="BL212" s="16" t="s">
        <v>135</v>
      </c>
      <c r="BM212" s="217" t="s">
        <v>306</v>
      </c>
    </row>
    <row r="213" spans="2:47" s="1" customFormat="1" ht="12">
      <c r="B213" s="37"/>
      <c r="C213" s="38"/>
      <c r="D213" s="219" t="s">
        <v>138</v>
      </c>
      <c r="E213" s="38"/>
      <c r="F213" s="220" t="s">
        <v>307</v>
      </c>
      <c r="G213" s="38"/>
      <c r="H213" s="38"/>
      <c r="I213" s="130"/>
      <c r="J213" s="38"/>
      <c r="K213" s="38"/>
      <c r="L213" s="42"/>
      <c r="M213" s="221"/>
      <c r="N213" s="82"/>
      <c r="O213" s="82"/>
      <c r="P213" s="82"/>
      <c r="Q213" s="82"/>
      <c r="R213" s="82"/>
      <c r="S213" s="82"/>
      <c r="T213" s="83"/>
      <c r="AT213" s="16" t="s">
        <v>138</v>
      </c>
      <c r="AU213" s="16" t="s">
        <v>136</v>
      </c>
    </row>
    <row r="214" spans="2:51" s="13" customFormat="1" ht="12">
      <c r="B214" s="234"/>
      <c r="C214" s="235"/>
      <c r="D214" s="219" t="s">
        <v>142</v>
      </c>
      <c r="E214" s="236" t="s">
        <v>19</v>
      </c>
      <c r="F214" s="237" t="s">
        <v>277</v>
      </c>
      <c r="G214" s="235"/>
      <c r="H214" s="236" t="s">
        <v>19</v>
      </c>
      <c r="I214" s="238"/>
      <c r="J214" s="235"/>
      <c r="K214" s="235"/>
      <c r="L214" s="239"/>
      <c r="M214" s="240"/>
      <c r="N214" s="241"/>
      <c r="O214" s="241"/>
      <c r="P214" s="241"/>
      <c r="Q214" s="241"/>
      <c r="R214" s="241"/>
      <c r="S214" s="241"/>
      <c r="T214" s="242"/>
      <c r="AT214" s="243" t="s">
        <v>142</v>
      </c>
      <c r="AU214" s="243" t="s">
        <v>136</v>
      </c>
      <c r="AV214" s="13" t="s">
        <v>80</v>
      </c>
      <c r="AW214" s="13" t="s">
        <v>33</v>
      </c>
      <c r="AX214" s="13" t="s">
        <v>72</v>
      </c>
      <c r="AY214" s="243" t="s">
        <v>125</v>
      </c>
    </row>
    <row r="215" spans="2:51" s="12" customFormat="1" ht="12">
      <c r="B215" s="223"/>
      <c r="C215" s="224"/>
      <c r="D215" s="219" t="s">
        <v>142</v>
      </c>
      <c r="E215" s="225" t="s">
        <v>19</v>
      </c>
      <c r="F215" s="226" t="s">
        <v>278</v>
      </c>
      <c r="G215" s="224"/>
      <c r="H215" s="227">
        <v>143.606</v>
      </c>
      <c r="I215" s="228"/>
      <c r="J215" s="224"/>
      <c r="K215" s="224"/>
      <c r="L215" s="229"/>
      <c r="M215" s="230"/>
      <c r="N215" s="231"/>
      <c r="O215" s="231"/>
      <c r="P215" s="231"/>
      <c r="Q215" s="231"/>
      <c r="R215" s="231"/>
      <c r="S215" s="231"/>
      <c r="T215" s="232"/>
      <c r="AT215" s="233" t="s">
        <v>142</v>
      </c>
      <c r="AU215" s="233" t="s">
        <v>136</v>
      </c>
      <c r="AV215" s="12" t="s">
        <v>82</v>
      </c>
      <c r="AW215" s="12" t="s">
        <v>33</v>
      </c>
      <c r="AX215" s="12" t="s">
        <v>72</v>
      </c>
      <c r="AY215" s="233" t="s">
        <v>125</v>
      </c>
    </row>
    <row r="216" spans="2:51" s="13" customFormat="1" ht="12">
      <c r="B216" s="234"/>
      <c r="C216" s="235"/>
      <c r="D216" s="219" t="s">
        <v>142</v>
      </c>
      <c r="E216" s="236" t="s">
        <v>19</v>
      </c>
      <c r="F216" s="237" t="s">
        <v>285</v>
      </c>
      <c r="G216" s="235"/>
      <c r="H216" s="236" t="s">
        <v>19</v>
      </c>
      <c r="I216" s="238"/>
      <c r="J216" s="235"/>
      <c r="K216" s="235"/>
      <c r="L216" s="239"/>
      <c r="M216" s="240"/>
      <c r="N216" s="241"/>
      <c r="O216" s="241"/>
      <c r="P216" s="241"/>
      <c r="Q216" s="241"/>
      <c r="R216" s="241"/>
      <c r="S216" s="241"/>
      <c r="T216" s="242"/>
      <c r="AT216" s="243" t="s">
        <v>142</v>
      </c>
      <c r="AU216" s="243" t="s">
        <v>136</v>
      </c>
      <c r="AV216" s="13" t="s">
        <v>80</v>
      </c>
      <c r="AW216" s="13" t="s">
        <v>33</v>
      </c>
      <c r="AX216" s="13" t="s">
        <v>72</v>
      </c>
      <c r="AY216" s="243" t="s">
        <v>125</v>
      </c>
    </row>
    <row r="217" spans="2:51" s="12" customFormat="1" ht="12">
      <c r="B217" s="223"/>
      <c r="C217" s="224"/>
      <c r="D217" s="219" t="s">
        <v>142</v>
      </c>
      <c r="E217" s="225" t="s">
        <v>19</v>
      </c>
      <c r="F217" s="226" t="s">
        <v>262</v>
      </c>
      <c r="G217" s="224"/>
      <c r="H217" s="227">
        <v>17.316</v>
      </c>
      <c r="I217" s="228"/>
      <c r="J217" s="224"/>
      <c r="K217" s="224"/>
      <c r="L217" s="229"/>
      <c r="M217" s="230"/>
      <c r="N217" s="231"/>
      <c r="O217" s="231"/>
      <c r="P217" s="231"/>
      <c r="Q217" s="231"/>
      <c r="R217" s="231"/>
      <c r="S217" s="231"/>
      <c r="T217" s="232"/>
      <c r="AT217" s="233" t="s">
        <v>142</v>
      </c>
      <c r="AU217" s="233" t="s">
        <v>136</v>
      </c>
      <c r="AV217" s="12" t="s">
        <v>82</v>
      </c>
      <c r="AW217" s="12" t="s">
        <v>33</v>
      </c>
      <c r="AX217" s="12" t="s">
        <v>72</v>
      </c>
      <c r="AY217" s="233" t="s">
        <v>125</v>
      </c>
    </row>
    <row r="218" spans="2:51" s="13" customFormat="1" ht="12">
      <c r="B218" s="234"/>
      <c r="C218" s="235"/>
      <c r="D218" s="219" t="s">
        <v>142</v>
      </c>
      <c r="E218" s="236" t="s">
        <v>19</v>
      </c>
      <c r="F218" s="237" t="s">
        <v>287</v>
      </c>
      <c r="G218" s="235"/>
      <c r="H218" s="236" t="s">
        <v>19</v>
      </c>
      <c r="I218" s="238"/>
      <c r="J218" s="235"/>
      <c r="K218" s="235"/>
      <c r="L218" s="239"/>
      <c r="M218" s="240"/>
      <c r="N218" s="241"/>
      <c r="O218" s="241"/>
      <c r="P218" s="241"/>
      <c r="Q218" s="241"/>
      <c r="R218" s="241"/>
      <c r="S218" s="241"/>
      <c r="T218" s="242"/>
      <c r="AT218" s="243" t="s">
        <v>142</v>
      </c>
      <c r="AU218" s="243" t="s">
        <v>136</v>
      </c>
      <c r="AV218" s="13" t="s">
        <v>80</v>
      </c>
      <c r="AW218" s="13" t="s">
        <v>33</v>
      </c>
      <c r="AX218" s="13" t="s">
        <v>72</v>
      </c>
      <c r="AY218" s="243" t="s">
        <v>125</v>
      </c>
    </row>
    <row r="219" spans="2:51" s="12" customFormat="1" ht="12">
      <c r="B219" s="223"/>
      <c r="C219" s="224"/>
      <c r="D219" s="219" t="s">
        <v>142</v>
      </c>
      <c r="E219" s="225" t="s">
        <v>19</v>
      </c>
      <c r="F219" s="226" t="s">
        <v>264</v>
      </c>
      <c r="G219" s="224"/>
      <c r="H219" s="227">
        <v>13.09</v>
      </c>
      <c r="I219" s="228"/>
      <c r="J219" s="224"/>
      <c r="K219" s="224"/>
      <c r="L219" s="229"/>
      <c r="M219" s="230"/>
      <c r="N219" s="231"/>
      <c r="O219" s="231"/>
      <c r="P219" s="231"/>
      <c r="Q219" s="231"/>
      <c r="R219" s="231"/>
      <c r="S219" s="231"/>
      <c r="T219" s="232"/>
      <c r="AT219" s="233" t="s">
        <v>142</v>
      </c>
      <c r="AU219" s="233" t="s">
        <v>136</v>
      </c>
      <c r="AV219" s="12" t="s">
        <v>82</v>
      </c>
      <c r="AW219" s="12" t="s">
        <v>33</v>
      </c>
      <c r="AX219" s="12" t="s">
        <v>72</v>
      </c>
      <c r="AY219" s="233" t="s">
        <v>125</v>
      </c>
    </row>
    <row r="220" spans="2:51" s="13" customFormat="1" ht="12">
      <c r="B220" s="234"/>
      <c r="C220" s="235"/>
      <c r="D220" s="219" t="s">
        <v>142</v>
      </c>
      <c r="E220" s="236" t="s">
        <v>19</v>
      </c>
      <c r="F220" s="237" t="s">
        <v>270</v>
      </c>
      <c r="G220" s="235"/>
      <c r="H220" s="236" t="s">
        <v>19</v>
      </c>
      <c r="I220" s="238"/>
      <c r="J220" s="235"/>
      <c r="K220" s="235"/>
      <c r="L220" s="239"/>
      <c r="M220" s="240"/>
      <c r="N220" s="241"/>
      <c r="O220" s="241"/>
      <c r="P220" s="241"/>
      <c r="Q220" s="241"/>
      <c r="R220" s="241"/>
      <c r="S220" s="241"/>
      <c r="T220" s="242"/>
      <c r="AT220" s="243" t="s">
        <v>142</v>
      </c>
      <c r="AU220" s="243" t="s">
        <v>136</v>
      </c>
      <c r="AV220" s="13" t="s">
        <v>80</v>
      </c>
      <c r="AW220" s="13" t="s">
        <v>33</v>
      </c>
      <c r="AX220" s="13" t="s">
        <v>72</v>
      </c>
      <c r="AY220" s="243" t="s">
        <v>125</v>
      </c>
    </row>
    <row r="221" spans="2:51" s="12" customFormat="1" ht="12">
      <c r="B221" s="223"/>
      <c r="C221" s="224"/>
      <c r="D221" s="219" t="s">
        <v>142</v>
      </c>
      <c r="E221" s="225" t="s">
        <v>19</v>
      </c>
      <c r="F221" s="226" t="s">
        <v>271</v>
      </c>
      <c r="G221" s="224"/>
      <c r="H221" s="227">
        <v>9.99</v>
      </c>
      <c r="I221" s="228"/>
      <c r="J221" s="224"/>
      <c r="K221" s="224"/>
      <c r="L221" s="229"/>
      <c r="M221" s="230"/>
      <c r="N221" s="231"/>
      <c r="O221" s="231"/>
      <c r="P221" s="231"/>
      <c r="Q221" s="231"/>
      <c r="R221" s="231"/>
      <c r="S221" s="231"/>
      <c r="T221" s="232"/>
      <c r="AT221" s="233" t="s">
        <v>142</v>
      </c>
      <c r="AU221" s="233" t="s">
        <v>136</v>
      </c>
      <c r="AV221" s="12" t="s">
        <v>82</v>
      </c>
      <c r="AW221" s="12" t="s">
        <v>33</v>
      </c>
      <c r="AX221" s="12" t="s">
        <v>72</v>
      </c>
      <c r="AY221" s="233" t="s">
        <v>125</v>
      </c>
    </row>
    <row r="222" spans="2:63" s="11" customFormat="1" ht="22.8" customHeight="1">
      <c r="B222" s="190"/>
      <c r="C222" s="191"/>
      <c r="D222" s="192" t="s">
        <v>71</v>
      </c>
      <c r="E222" s="204" t="s">
        <v>308</v>
      </c>
      <c r="F222" s="204" t="s">
        <v>309</v>
      </c>
      <c r="G222" s="191"/>
      <c r="H222" s="191"/>
      <c r="I222" s="194"/>
      <c r="J222" s="205">
        <f>BK222</f>
        <v>0</v>
      </c>
      <c r="K222" s="191"/>
      <c r="L222" s="196"/>
      <c r="M222" s="197"/>
      <c r="N222" s="198"/>
      <c r="O222" s="198"/>
      <c r="P222" s="199">
        <f>SUM(P223:P245)</f>
        <v>0</v>
      </c>
      <c r="Q222" s="198"/>
      <c r="R222" s="199">
        <f>SUM(R223:R245)</f>
        <v>0</v>
      </c>
      <c r="S222" s="198"/>
      <c r="T222" s="200">
        <f>SUM(T223:T245)</f>
        <v>0</v>
      </c>
      <c r="AR222" s="201" t="s">
        <v>80</v>
      </c>
      <c r="AT222" s="202" t="s">
        <v>71</v>
      </c>
      <c r="AU222" s="202" t="s">
        <v>80</v>
      </c>
      <c r="AY222" s="201" t="s">
        <v>125</v>
      </c>
      <c r="BK222" s="203">
        <f>SUM(BK223:BK245)</f>
        <v>0</v>
      </c>
    </row>
    <row r="223" spans="2:65" s="1" customFormat="1" ht="21.6" customHeight="1">
      <c r="B223" s="37"/>
      <c r="C223" s="206" t="s">
        <v>310</v>
      </c>
      <c r="D223" s="206" t="s">
        <v>130</v>
      </c>
      <c r="E223" s="207" t="s">
        <v>311</v>
      </c>
      <c r="F223" s="208" t="s">
        <v>312</v>
      </c>
      <c r="G223" s="209" t="s">
        <v>313</v>
      </c>
      <c r="H223" s="210">
        <v>13.959</v>
      </c>
      <c r="I223" s="211"/>
      <c r="J223" s="212">
        <f>ROUND(I223*H223,2)</f>
        <v>0</v>
      </c>
      <c r="K223" s="208" t="s">
        <v>134</v>
      </c>
      <c r="L223" s="42"/>
      <c r="M223" s="213" t="s">
        <v>19</v>
      </c>
      <c r="N223" s="214" t="s">
        <v>43</v>
      </c>
      <c r="O223" s="82"/>
      <c r="P223" s="215">
        <f>O223*H223</f>
        <v>0</v>
      </c>
      <c r="Q223" s="215">
        <v>0</v>
      </c>
      <c r="R223" s="215">
        <f>Q223*H223</f>
        <v>0</v>
      </c>
      <c r="S223" s="215">
        <v>0</v>
      </c>
      <c r="T223" s="216">
        <f>S223*H223</f>
        <v>0</v>
      </c>
      <c r="AR223" s="217" t="s">
        <v>135</v>
      </c>
      <c r="AT223" s="217" t="s">
        <v>130</v>
      </c>
      <c r="AU223" s="217" t="s">
        <v>82</v>
      </c>
      <c r="AY223" s="16" t="s">
        <v>125</v>
      </c>
      <c r="BE223" s="218">
        <f>IF(N223="základní",J223,0)</f>
        <v>0</v>
      </c>
      <c r="BF223" s="218">
        <f>IF(N223="snížená",J223,0)</f>
        <v>0</v>
      </c>
      <c r="BG223" s="218">
        <f>IF(N223="zákl. přenesená",J223,0)</f>
        <v>0</v>
      </c>
      <c r="BH223" s="218">
        <f>IF(N223="sníž. přenesená",J223,0)</f>
        <v>0</v>
      </c>
      <c r="BI223" s="218">
        <f>IF(N223="nulová",J223,0)</f>
        <v>0</v>
      </c>
      <c r="BJ223" s="16" t="s">
        <v>80</v>
      </c>
      <c r="BK223" s="218">
        <f>ROUND(I223*H223,2)</f>
        <v>0</v>
      </c>
      <c r="BL223" s="16" t="s">
        <v>135</v>
      </c>
      <c r="BM223" s="217" t="s">
        <v>314</v>
      </c>
    </row>
    <row r="224" spans="2:47" s="1" customFormat="1" ht="12">
      <c r="B224" s="37"/>
      <c r="C224" s="38"/>
      <c r="D224" s="219" t="s">
        <v>138</v>
      </c>
      <c r="E224" s="38"/>
      <c r="F224" s="220" t="s">
        <v>315</v>
      </c>
      <c r="G224" s="38"/>
      <c r="H224" s="38"/>
      <c r="I224" s="130"/>
      <c r="J224" s="38"/>
      <c r="K224" s="38"/>
      <c r="L224" s="42"/>
      <c r="M224" s="221"/>
      <c r="N224" s="82"/>
      <c r="O224" s="82"/>
      <c r="P224" s="82"/>
      <c r="Q224" s="82"/>
      <c r="R224" s="82"/>
      <c r="S224" s="82"/>
      <c r="T224" s="83"/>
      <c r="AT224" s="16" t="s">
        <v>138</v>
      </c>
      <c r="AU224" s="16" t="s">
        <v>82</v>
      </c>
    </row>
    <row r="225" spans="2:47" s="1" customFormat="1" ht="12">
      <c r="B225" s="37"/>
      <c r="C225" s="38"/>
      <c r="D225" s="219" t="s">
        <v>140</v>
      </c>
      <c r="E225" s="38"/>
      <c r="F225" s="222" t="s">
        <v>316</v>
      </c>
      <c r="G225" s="38"/>
      <c r="H225" s="38"/>
      <c r="I225" s="130"/>
      <c r="J225" s="38"/>
      <c r="K225" s="38"/>
      <c r="L225" s="42"/>
      <c r="M225" s="221"/>
      <c r="N225" s="82"/>
      <c r="O225" s="82"/>
      <c r="P225" s="82"/>
      <c r="Q225" s="82"/>
      <c r="R225" s="82"/>
      <c r="S225" s="82"/>
      <c r="T225" s="83"/>
      <c r="AT225" s="16" t="s">
        <v>140</v>
      </c>
      <c r="AU225" s="16" t="s">
        <v>82</v>
      </c>
    </row>
    <row r="226" spans="2:65" s="1" customFormat="1" ht="14.4" customHeight="1">
      <c r="B226" s="37"/>
      <c r="C226" s="206" t="s">
        <v>317</v>
      </c>
      <c r="D226" s="206" t="s">
        <v>130</v>
      </c>
      <c r="E226" s="207" t="s">
        <v>318</v>
      </c>
      <c r="F226" s="208" t="s">
        <v>319</v>
      </c>
      <c r="G226" s="209" t="s">
        <v>173</v>
      </c>
      <c r="H226" s="210">
        <v>11</v>
      </c>
      <c r="I226" s="211"/>
      <c r="J226" s="212">
        <f>ROUND(I226*H226,2)</f>
        <v>0</v>
      </c>
      <c r="K226" s="208" t="s">
        <v>134</v>
      </c>
      <c r="L226" s="42"/>
      <c r="M226" s="213" t="s">
        <v>19</v>
      </c>
      <c r="N226" s="214" t="s">
        <v>43</v>
      </c>
      <c r="O226" s="82"/>
      <c r="P226" s="215">
        <f>O226*H226</f>
        <v>0</v>
      </c>
      <c r="Q226" s="215">
        <v>0</v>
      </c>
      <c r="R226" s="215">
        <f>Q226*H226</f>
        <v>0</v>
      </c>
      <c r="S226" s="215">
        <v>0</v>
      </c>
      <c r="T226" s="216">
        <f>S226*H226</f>
        <v>0</v>
      </c>
      <c r="AR226" s="217" t="s">
        <v>135</v>
      </c>
      <c r="AT226" s="217" t="s">
        <v>130</v>
      </c>
      <c r="AU226" s="217" t="s">
        <v>82</v>
      </c>
      <c r="AY226" s="16" t="s">
        <v>125</v>
      </c>
      <c r="BE226" s="218">
        <f>IF(N226="základní",J226,0)</f>
        <v>0</v>
      </c>
      <c r="BF226" s="218">
        <f>IF(N226="snížená",J226,0)</f>
        <v>0</v>
      </c>
      <c r="BG226" s="218">
        <f>IF(N226="zákl. přenesená",J226,0)</f>
        <v>0</v>
      </c>
      <c r="BH226" s="218">
        <f>IF(N226="sníž. přenesená",J226,0)</f>
        <v>0</v>
      </c>
      <c r="BI226" s="218">
        <f>IF(N226="nulová",J226,0)</f>
        <v>0</v>
      </c>
      <c r="BJ226" s="16" t="s">
        <v>80</v>
      </c>
      <c r="BK226" s="218">
        <f>ROUND(I226*H226,2)</f>
        <v>0</v>
      </c>
      <c r="BL226" s="16" t="s">
        <v>135</v>
      </c>
      <c r="BM226" s="217" t="s">
        <v>320</v>
      </c>
    </row>
    <row r="227" spans="2:47" s="1" customFormat="1" ht="12">
      <c r="B227" s="37"/>
      <c r="C227" s="38"/>
      <c r="D227" s="219" t="s">
        <v>138</v>
      </c>
      <c r="E227" s="38"/>
      <c r="F227" s="220" t="s">
        <v>321</v>
      </c>
      <c r="G227" s="38"/>
      <c r="H227" s="38"/>
      <c r="I227" s="130"/>
      <c r="J227" s="38"/>
      <c r="K227" s="38"/>
      <c r="L227" s="42"/>
      <c r="M227" s="221"/>
      <c r="N227" s="82"/>
      <c r="O227" s="82"/>
      <c r="P227" s="82"/>
      <c r="Q227" s="82"/>
      <c r="R227" s="82"/>
      <c r="S227" s="82"/>
      <c r="T227" s="83"/>
      <c r="AT227" s="16" t="s">
        <v>138</v>
      </c>
      <c r="AU227" s="16" t="s">
        <v>82</v>
      </c>
    </row>
    <row r="228" spans="2:47" s="1" customFormat="1" ht="12">
      <c r="B228" s="37"/>
      <c r="C228" s="38"/>
      <c r="D228" s="219" t="s">
        <v>140</v>
      </c>
      <c r="E228" s="38"/>
      <c r="F228" s="222" t="s">
        <v>322</v>
      </c>
      <c r="G228" s="38"/>
      <c r="H228" s="38"/>
      <c r="I228" s="130"/>
      <c r="J228" s="38"/>
      <c r="K228" s="38"/>
      <c r="L228" s="42"/>
      <c r="M228" s="221"/>
      <c r="N228" s="82"/>
      <c r="O228" s="82"/>
      <c r="P228" s="82"/>
      <c r="Q228" s="82"/>
      <c r="R228" s="82"/>
      <c r="S228" s="82"/>
      <c r="T228" s="83"/>
      <c r="AT228" s="16" t="s">
        <v>140</v>
      </c>
      <c r="AU228" s="16" t="s">
        <v>82</v>
      </c>
    </row>
    <row r="229" spans="2:51" s="12" customFormat="1" ht="12">
      <c r="B229" s="223"/>
      <c r="C229" s="224"/>
      <c r="D229" s="219" t="s">
        <v>142</v>
      </c>
      <c r="E229" s="225" t="s">
        <v>19</v>
      </c>
      <c r="F229" s="226" t="s">
        <v>323</v>
      </c>
      <c r="G229" s="224"/>
      <c r="H229" s="227">
        <v>11</v>
      </c>
      <c r="I229" s="228"/>
      <c r="J229" s="224"/>
      <c r="K229" s="224"/>
      <c r="L229" s="229"/>
      <c r="M229" s="230"/>
      <c r="N229" s="231"/>
      <c r="O229" s="231"/>
      <c r="P229" s="231"/>
      <c r="Q229" s="231"/>
      <c r="R229" s="231"/>
      <c r="S229" s="231"/>
      <c r="T229" s="232"/>
      <c r="AT229" s="233" t="s">
        <v>142</v>
      </c>
      <c r="AU229" s="233" t="s">
        <v>82</v>
      </c>
      <c r="AV229" s="12" t="s">
        <v>82</v>
      </c>
      <c r="AW229" s="12" t="s">
        <v>33</v>
      </c>
      <c r="AX229" s="12" t="s">
        <v>72</v>
      </c>
      <c r="AY229" s="233" t="s">
        <v>125</v>
      </c>
    </row>
    <row r="230" spans="2:65" s="1" customFormat="1" ht="14.4" customHeight="1">
      <c r="B230" s="37"/>
      <c r="C230" s="206" t="s">
        <v>324</v>
      </c>
      <c r="D230" s="206" t="s">
        <v>130</v>
      </c>
      <c r="E230" s="207" t="s">
        <v>325</v>
      </c>
      <c r="F230" s="208" t="s">
        <v>326</v>
      </c>
      <c r="G230" s="209" t="s">
        <v>173</v>
      </c>
      <c r="H230" s="210">
        <v>55</v>
      </c>
      <c r="I230" s="211"/>
      <c r="J230" s="212">
        <f>ROUND(I230*H230,2)</f>
        <v>0</v>
      </c>
      <c r="K230" s="208" t="s">
        <v>134</v>
      </c>
      <c r="L230" s="42"/>
      <c r="M230" s="213" t="s">
        <v>19</v>
      </c>
      <c r="N230" s="214" t="s">
        <v>43</v>
      </c>
      <c r="O230" s="82"/>
      <c r="P230" s="215">
        <f>O230*H230</f>
        <v>0</v>
      </c>
      <c r="Q230" s="215">
        <v>0</v>
      </c>
      <c r="R230" s="215">
        <f>Q230*H230</f>
        <v>0</v>
      </c>
      <c r="S230" s="215">
        <v>0</v>
      </c>
      <c r="T230" s="216">
        <f>S230*H230</f>
        <v>0</v>
      </c>
      <c r="AR230" s="217" t="s">
        <v>135</v>
      </c>
      <c r="AT230" s="217" t="s">
        <v>130</v>
      </c>
      <c r="AU230" s="217" t="s">
        <v>82</v>
      </c>
      <c r="AY230" s="16" t="s">
        <v>125</v>
      </c>
      <c r="BE230" s="218">
        <f>IF(N230="základní",J230,0)</f>
        <v>0</v>
      </c>
      <c r="BF230" s="218">
        <f>IF(N230="snížená",J230,0)</f>
        <v>0</v>
      </c>
      <c r="BG230" s="218">
        <f>IF(N230="zákl. přenesená",J230,0)</f>
        <v>0</v>
      </c>
      <c r="BH230" s="218">
        <f>IF(N230="sníž. přenesená",J230,0)</f>
        <v>0</v>
      </c>
      <c r="BI230" s="218">
        <f>IF(N230="nulová",J230,0)</f>
        <v>0</v>
      </c>
      <c r="BJ230" s="16" t="s">
        <v>80</v>
      </c>
      <c r="BK230" s="218">
        <f>ROUND(I230*H230,2)</f>
        <v>0</v>
      </c>
      <c r="BL230" s="16" t="s">
        <v>135</v>
      </c>
      <c r="BM230" s="217" t="s">
        <v>327</v>
      </c>
    </row>
    <row r="231" spans="2:47" s="1" customFormat="1" ht="12">
      <c r="B231" s="37"/>
      <c r="C231" s="38"/>
      <c r="D231" s="219" t="s">
        <v>138</v>
      </c>
      <c r="E231" s="38"/>
      <c r="F231" s="220" t="s">
        <v>328</v>
      </c>
      <c r="G231" s="38"/>
      <c r="H231" s="38"/>
      <c r="I231" s="130"/>
      <c r="J231" s="38"/>
      <c r="K231" s="38"/>
      <c r="L231" s="42"/>
      <c r="M231" s="221"/>
      <c r="N231" s="82"/>
      <c r="O231" s="82"/>
      <c r="P231" s="82"/>
      <c r="Q231" s="82"/>
      <c r="R231" s="82"/>
      <c r="S231" s="82"/>
      <c r="T231" s="83"/>
      <c r="AT231" s="16" t="s">
        <v>138</v>
      </c>
      <c r="AU231" s="16" t="s">
        <v>82</v>
      </c>
    </row>
    <row r="232" spans="2:47" s="1" customFormat="1" ht="12">
      <c r="B232" s="37"/>
      <c r="C232" s="38"/>
      <c r="D232" s="219" t="s">
        <v>140</v>
      </c>
      <c r="E232" s="38"/>
      <c r="F232" s="222" t="s">
        <v>322</v>
      </c>
      <c r="G232" s="38"/>
      <c r="H232" s="38"/>
      <c r="I232" s="130"/>
      <c r="J232" s="38"/>
      <c r="K232" s="38"/>
      <c r="L232" s="42"/>
      <c r="M232" s="221"/>
      <c r="N232" s="82"/>
      <c r="O232" s="82"/>
      <c r="P232" s="82"/>
      <c r="Q232" s="82"/>
      <c r="R232" s="82"/>
      <c r="S232" s="82"/>
      <c r="T232" s="83"/>
      <c r="AT232" s="16" t="s">
        <v>140</v>
      </c>
      <c r="AU232" s="16" t="s">
        <v>82</v>
      </c>
    </row>
    <row r="233" spans="2:47" s="1" customFormat="1" ht="12">
      <c r="B233" s="37"/>
      <c r="C233" s="38"/>
      <c r="D233" s="219" t="s">
        <v>210</v>
      </c>
      <c r="E233" s="38"/>
      <c r="F233" s="222" t="s">
        <v>329</v>
      </c>
      <c r="G233" s="38"/>
      <c r="H233" s="38"/>
      <c r="I233" s="130"/>
      <c r="J233" s="38"/>
      <c r="K233" s="38"/>
      <c r="L233" s="42"/>
      <c r="M233" s="221"/>
      <c r="N233" s="82"/>
      <c r="O233" s="82"/>
      <c r="P233" s="82"/>
      <c r="Q233" s="82"/>
      <c r="R233" s="82"/>
      <c r="S233" s="82"/>
      <c r="T233" s="83"/>
      <c r="AT233" s="16" t="s">
        <v>210</v>
      </c>
      <c r="AU233" s="16" t="s">
        <v>82</v>
      </c>
    </row>
    <row r="234" spans="2:51" s="12" customFormat="1" ht="12">
      <c r="B234" s="223"/>
      <c r="C234" s="224"/>
      <c r="D234" s="219" t="s">
        <v>142</v>
      </c>
      <c r="E234" s="224"/>
      <c r="F234" s="226" t="s">
        <v>330</v>
      </c>
      <c r="G234" s="224"/>
      <c r="H234" s="227">
        <v>55</v>
      </c>
      <c r="I234" s="228"/>
      <c r="J234" s="224"/>
      <c r="K234" s="224"/>
      <c r="L234" s="229"/>
      <c r="M234" s="230"/>
      <c r="N234" s="231"/>
      <c r="O234" s="231"/>
      <c r="P234" s="231"/>
      <c r="Q234" s="231"/>
      <c r="R234" s="231"/>
      <c r="S234" s="231"/>
      <c r="T234" s="232"/>
      <c r="AT234" s="233" t="s">
        <v>142</v>
      </c>
      <c r="AU234" s="233" t="s">
        <v>82</v>
      </c>
      <c r="AV234" s="12" t="s">
        <v>82</v>
      </c>
      <c r="AW234" s="12" t="s">
        <v>4</v>
      </c>
      <c r="AX234" s="12" t="s">
        <v>80</v>
      </c>
      <c r="AY234" s="233" t="s">
        <v>125</v>
      </c>
    </row>
    <row r="235" spans="2:65" s="1" customFormat="1" ht="14.4" customHeight="1">
      <c r="B235" s="37"/>
      <c r="C235" s="206" t="s">
        <v>331</v>
      </c>
      <c r="D235" s="206" t="s">
        <v>130</v>
      </c>
      <c r="E235" s="207" t="s">
        <v>332</v>
      </c>
      <c r="F235" s="208" t="s">
        <v>333</v>
      </c>
      <c r="G235" s="209" t="s">
        <v>313</v>
      </c>
      <c r="H235" s="210">
        <v>13.959</v>
      </c>
      <c r="I235" s="211"/>
      <c r="J235" s="212">
        <f>ROUND(I235*H235,2)</f>
        <v>0</v>
      </c>
      <c r="K235" s="208" t="s">
        <v>134</v>
      </c>
      <c r="L235" s="42"/>
      <c r="M235" s="213" t="s">
        <v>19</v>
      </c>
      <c r="N235" s="214" t="s">
        <v>43</v>
      </c>
      <c r="O235" s="82"/>
      <c r="P235" s="215">
        <f>O235*H235</f>
        <v>0</v>
      </c>
      <c r="Q235" s="215">
        <v>0</v>
      </c>
      <c r="R235" s="215">
        <f>Q235*H235</f>
        <v>0</v>
      </c>
      <c r="S235" s="215">
        <v>0</v>
      </c>
      <c r="T235" s="216">
        <f>S235*H235</f>
        <v>0</v>
      </c>
      <c r="AR235" s="217" t="s">
        <v>135</v>
      </c>
      <c r="AT235" s="217" t="s">
        <v>130</v>
      </c>
      <c r="AU235" s="217" t="s">
        <v>82</v>
      </c>
      <c r="AY235" s="16" t="s">
        <v>125</v>
      </c>
      <c r="BE235" s="218">
        <f>IF(N235="základní",J235,0)</f>
        <v>0</v>
      </c>
      <c r="BF235" s="218">
        <f>IF(N235="snížená",J235,0)</f>
        <v>0</v>
      </c>
      <c r="BG235" s="218">
        <f>IF(N235="zákl. přenesená",J235,0)</f>
        <v>0</v>
      </c>
      <c r="BH235" s="218">
        <f>IF(N235="sníž. přenesená",J235,0)</f>
        <v>0</v>
      </c>
      <c r="BI235" s="218">
        <f>IF(N235="nulová",J235,0)</f>
        <v>0</v>
      </c>
      <c r="BJ235" s="16" t="s">
        <v>80</v>
      </c>
      <c r="BK235" s="218">
        <f>ROUND(I235*H235,2)</f>
        <v>0</v>
      </c>
      <c r="BL235" s="16" t="s">
        <v>135</v>
      </c>
      <c r="BM235" s="217" t="s">
        <v>334</v>
      </c>
    </row>
    <row r="236" spans="2:47" s="1" customFormat="1" ht="12">
      <c r="B236" s="37"/>
      <c r="C236" s="38"/>
      <c r="D236" s="219" t="s">
        <v>138</v>
      </c>
      <c r="E236" s="38"/>
      <c r="F236" s="220" t="s">
        <v>335</v>
      </c>
      <c r="G236" s="38"/>
      <c r="H236" s="38"/>
      <c r="I236" s="130"/>
      <c r="J236" s="38"/>
      <c r="K236" s="38"/>
      <c r="L236" s="42"/>
      <c r="M236" s="221"/>
      <c r="N236" s="82"/>
      <c r="O236" s="82"/>
      <c r="P236" s="82"/>
      <c r="Q236" s="82"/>
      <c r="R236" s="82"/>
      <c r="S236" s="82"/>
      <c r="T236" s="83"/>
      <c r="AT236" s="16" t="s">
        <v>138</v>
      </c>
      <c r="AU236" s="16" t="s">
        <v>82</v>
      </c>
    </row>
    <row r="237" spans="2:47" s="1" customFormat="1" ht="12">
      <c r="B237" s="37"/>
      <c r="C237" s="38"/>
      <c r="D237" s="219" t="s">
        <v>140</v>
      </c>
      <c r="E237" s="38"/>
      <c r="F237" s="222" t="s">
        <v>336</v>
      </c>
      <c r="G237" s="38"/>
      <c r="H237" s="38"/>
      <c r="I237" s="130"/>
      <c r="J237" s="38"/>
      <c r="K237" s="38"/>
      <c r="L237" s="42"/>
      <c r="M237" s="221"/>
      <c r="N237" s="82"/>
      <c r="O237" s="82"/>
      <c r="P237" s="82"/>
      <c r="Q237" s="82"/>
      <c r="R237" s="82"/>
      <c r="S237" s="82"/>
      <c r="T237" s="83"/>
      <c r="AT237" s="16" t="s">
        <v>140</v>
      </c>
      <c r="AU237" s="16" t="s">
        <v>82</v>
      </c>
    </row>
    <row r="238" spans="2:65" s="1" customFormat="1" ht="14.4" customHeight="1">
      <c r="B238" s="37"/>
      <c r="C238" s="206" t="s">
        <v>337</v>
      </c>
      <c r="D238" s="206" t="s">
        <v>130</v>
      </c>
      <c r="E238" s="207" t="s">
        <v>338</v>
      </c>
      <c r="F238" s="208" t="s">
        <v>339</v>
      </c>
      <c r="G238" s="209" t="s">
        <v>313</v>
      </c>
      <c r="H238" s="210">
        <v>153.549</v>
      </c>
      <c r="I238" s="211"/>
      <c r="J238" s="212">
        <f>ROUND(I238*H238,2)</f>
        <v>0</v>
      </c>
      <c r="K238" s="208" t="s">
        <v>134</v>
      </c>
      <c r="L238" s="42"/>
      <c r="M238" s="213" t="s">
        <v>19</v>
      </c>
      <c r="N238" s="214" t="s">
        <v>43</v>
      </c>
      <c r="O238" s="82"/>
      <c r="P238" s="215">
        <f>O238*H238</f>
        <v>0</v>
      </c>
      <c r="Q238" s="215">
        <v>0</v>
      </c>
      <c r="R238" s="215">
        <f>Q238*H238</f>
        <v>0</v>
      </c>
      <c r="S238" s="215">
        <v>0</v>
      </c>
      <c r="T238" s="216">
        <f>S238*H238</f>
        <v>0</v>
      </c>
      <c r="AR238" s="217" t="s">
        <v>135</v>
      </c>
      <c r="AT238" s="217" t="s">
        <v>130</v>
      </c>
      <c r="AU238" s="217" t="s">
        <v>82</v>
      </c>
      <c r="AY238" s="16" t="s">
        <v>125</v>
      </c>
      <c r="BE238" s="218">
        <f>IF(N238="základní",J238,0)</f>
        <v>0</v>
      </c>
      <c r="BF238" s="218">
        <f>IF(N238="snížená",J238,0)</f>
        <v>0</v>
      </c>
      <c r="BG238" s="218">
        <f>IF(N238="zákl. přenesená",J238,0)</f>
        <v>0</v>
      </c>
      <c r="BH238" s="218">
        <f>IF(N238="sníž. přenesená",J238,0)</f>
        <v>0</v>
      </c>
      <c r="BI238" s="218">
        <f>IF(N238="nulová",J238,0)</f>
        <v>0</v>
      </c>
      <c r="BJ238" s="16" t="s">
        <v>80</v>
      </c>
      <c r="BK238" s="218">
        <f>ROUND(I238*H238,2)</f>
        <v>0</v>
      </c>
      <c r="BL238" s="16" t="s">
        <v>135</v>
      </c>
      <c r="BM238" s="217" t="s">
        <v>340</v>
      </c>
    </row>
    <row r="239" spans="2:47" s="1" customFormat="1" ht="12">
      <c r="B239" s="37"/>
      <c r="C239" s="38"/>
      <c r="D239" s="219" t="s">
        <v>138</v>
      </c>
      <c r="E239" s="38"/>
      <c r="F239" s="220" t="s">
        <v>341</v>
      </c>
      <c r="G239" s="38"/>
      <c r="H239" s="38"/>
      <c r="I239" s="130"/>
      <c r="J239" s="38"/>
      <c r="K239" s="38"/>
      <c r="L239" s="42"/>
      <c r="M239" s="221"/>
      <c r="N239" s="82"/>
      <c r="O239" s="82"/>
      <c r="P239" s="82"/>
      <c r="Q239" s="82"/>
      <c r="R239" s="82"/>
      <c r="S239" s="82"/>
      <c r="T239" s="83"/>
      <c r="AT239" s="16" t="s">
        <v>138</v>
      </c>
      <c r="AU239" s="16" t="s">
        <v>82</v>
      </c>
    </row>
    <row r="240" spans="2:47" s="1" customFormat="1" ht="12">
      <c r="B240" s="37"/>
      <c r="C240" s="38"/>
      <c r="D240" s="219" t="s">
        <v>140</v>
      </c>
      <c r="E240" s="38"/>
      <c r="F240" s="222" t="s">
        <v>336</v>
      </c>
      <c r="G240" s="38"/>
      <c r="H240" s="38"/>
      <c r="I240" s="130"/>
      <c r="J240" s="38"/>
      <c r="K240" s="38"/>
      <c r="L240" s="42"/>
      <c r="M240" s="221"/>
      <c r="N240" s="82"/>
      <c r="O240" s="82"/>
      <c r="P240" s="82"/>
      <c r="Q240" s="82"/>
      <c r="R240" s="82"/>
      <c r="S240" s="82"/>
      <c r="T240" s="83"/>
      <c r="AT240" s="16" t="s">
        <v>140</v>
      </c>
      <c r="AU240" s="16" t="s">
        <v>82</v>
      </c>
    </row>
    <row r="241" spans="2:47" s="1" customFormat="1" ht="12">
      <c r="B241" s="37"/>
      <c r="C241" s="38"/>
      <c r="D241" s="219" t="s">
        <v>210</v>
      </c>
      <c r="E241" s="38"/>
      <c r="F241" s="222" t="s">
        <v>342</v>
      </c>
      <c r="G241" s="38"/>
      <c r="H241" s="38"/>
      <c r="I241" s="130"/>
      <c r="J241" s="38"/>
      <c r="K241" s="38"/>
      <c r="L241" s="42"/>
      <c r="M241" s="221"/>
      <c r="N241" s="82"/>
      <c r="O241" s="82"/>
      <c r="P241" s="82"/>
      <c r="Q241" s="82"/>
      <c r="R241" s="82"/>
      <c r="S241" s="82"/>
      <c r="T241" s="83"/>
      <c r="AT241" s="16" t="s">
        <v>210</v>
      </c>
      <c r="AU241" s="16" t="s">
        <v>82</v>
      </c>
    </row>
    <row r="242" spans="2:51" s="12" customFormat="1" ht="12">
      <c r="B242" s="223"/>
      <c r="C242" s="224"/>
      <c r="D242" s="219" t="s">
        <v>142</v>
      </c>
      <c r="E242" s="224"/>
      <c r="F242" s="226" t="s">
        <v>343</v>
      </c>
      <c r="G242" s="224"/>
      <c r="H242" s="227">
        <v>153.549</v>
      </c>
      <c r="I242" s="228"/>
      <c r="J242" s="224"/>
      <c r="K242" s="224"/>
      <c r="L242" s="229"/>
      <c r="M242" s="230"/>
      <c r="N242" s="231"/>
      <c r="O242" s="231"/>
      <c r="P242" s="231"/>
      <c r="Q242" s="231"/>
      <c r="R242" s="231"/>
      <c r="S242" s="231"/>
      <c r="T242" s="232"/>
      <c r="AT242" s="233" t="s">
        <v>142</v>
      </c>
      <c r="AU242" s="233" t="s">
        <v>82</v>
      </c>
      <c r="AV242" s="12" t="s">
        <v>82</v>
      </c>
      <c r="AW242" s="12" t="s">
        <v>4</v>
      </c>
      <c r="AX242" s="12" t="s">
        <v>80</v>
      </c>
      <c r="AY242" s="233" t="s">
        <v>125</v>
      </c>
    </row>
    <row r="243" spans="2:65" s="1" customFormat="1" ht="21.6" customHeight="1">
      <c r="B243" s="37"/>
      <c r="C243" s="206" t="s">
        <v>344</v>
      </c>
      <c r="D243" s="206" t="s">
        <v>130</v>
      </c>
      <c r="E243" s="207" t="s">
        <v>345</v>
      </c>
      <c r="F243" s="208" t="s">
        <v>346</v>
      </c>
      <c r="G243" s="209" t="s">
        <v>313</v>
      </c>
      <c r="H243" s="210">
        <v>13.959</v>
      </c>
      <c r="I243" s="211"/>
      <c r="J243" s="212">
        <f>ROUND(I243*H243,2)</f>
        <v>0</v>
      </c>
      <c r="K243" s="208" t="s">
        <v>134</v>
      </c>
      <c r="L243" s="42"/>
      <c r="M243" s="213" t="s">
        <v>19</v>
      </c>
      <c r="N243" s="214" t="s">
        <v>43</v>
      </c>
      <c r="O243" s="82"/>
      <c r="P243" s="215">
        <f>O243*H243</f>
        <v>0</v>
      </c>
      <c r="Q243" s="215">
        <v>0</v>
      </c>
      <c r="R243" s="215">
        <f>Q243*H243</f>
        <v>0</v>
      </c>
      <c r="S243" s="215">
        <v>0</v>
      </c>
      <c r="T243" s="216">
        <f>S243*H243</f>
        <v>0</v>
      </c>
      <c r="AR243" s="217" t="s">
        <v>135</v>
      </c>
      <c r="AT243" s="217" t="s">
        <v>130</v>
      </c>
      <c r="AU243" s="217" t="s">
        <v>82</v>
      </c>
      <c r="AY243" s="16" t="s">
        <v>125</v>
      </c>
      <c r="BE243" s="218">
        <f>IF(N243="základní",J243,0)</f>
        <v>0</v>
      </c>
      <c r="BF243" s="218">
        <f>IF(N243="snížená",J243,0)</f>
        <v>0</v>
      </c>
      <c r="BG243" s="218">
        <f>IF(N243="zákl. přenesená",J243,0)</f>
        <v>0</v>
      </c>
      <c r="BH243" s="218">
        <f>IF(N243="sníž. přenesená",J243,0)</f>
        <v>0</v>
      </c>
      <c r="BI243" s="218">
        <f>IF(N243="nulová",J243,0)</f>
        <v>0</v>
      </c>
      <c r="BJ243" s="16" t="s">
        <v>80</v>
      </c>
      <c r="BK243" s="218">
        <f>ROUND(I243*H243,2)</f>
        <v>0</v>
      </c>
      <c r="BL243" s="16" t="s">
        <v>135</v>
      </c>
      <c r="BM243" s="217" t="s">
        <v>347</v>
      </c>
    </row>
    <row r="244" spans="2:47" s="1" customFormat="1" ht="12">
      <c r="B244" s="37"/>
      <c r="C244" s="38"/>
      <c r="D244" s="219" t="s">
        <v>138</v>
      </c>
      <c r="E244" s="38"/>
      <c r="F244" s="220" t="s">
        <v>348</v>
      </c>
      <c r="G244" s="38"/>
      <c r="H244" s="38"/>
      <c r="I244" s="130"/>
      <c r="J244" s="38"/>
      <c r="K244" s="38"/>
      <c r="L244" s="42"/>
      <c r="M244" s="221"/>
      <c r="N244" s="82"/>
      <c r="O244" s="82"/>
      <c r="P244" s="82"/>
      <c r="Q244" s="82"/>
      <c r="R244" s="82"/>
      <c r="S244" s="82"/>
      <c r="T244" s="83"/>
      <c r="AT244" s="16" t="s">
        <v>138</v>
      </c>
      <c r="AU244" s="16" t="s">
        <v>82</v>
      </c>
    </row>
    <row r="245" spans="2:47" s="1" customFormat="1" ht="12">
      <c r="B245" s="37"/>
      <c r="C245" s="38"/>
      <c r="D245" s="219" t="s">
        <v>140</v>
      </c>
      <c r="E245" s="38"/>
      <c r="F245" s="222" t="s">
        <v>349</v>
      </c>
      <c r="G245" s="38"/>
      <c r="H245" s="38"/>
      <c r="I245" s="130"/>
      <c r="J245" s="38"/>
      <c r="K245" s="38"/>
      <c r="L245" s="42"/>
      <c r="M245" s="221"/>
      <c r="N245" s="82"/>
      <c r="O245" s="82"/>
      <c r="P245" s="82"/>
      <c r="Q245" s="82"/>
      <c r="R245" s="82"/>
      <c r="S245" s="82"/>
      <c r="T245" s="83"/>
      <c r="AT245" s="16" t="s">
        <v>140</v>
      </c>
      <c r="AU245" s="16" t="s">
        <v>82</v>
      </c>
    </row>
    <row r="246" spans="2:63" s="11" customFormat="1" ht="25.9" customHeight="1">
      <c r="B246" s="190"/>
      <c r="C246" s="191"/>
      <c r="D246" s="192" t="s">
        <v>71</v>
      </c>
      <c r="E246" s="193" t="s">
        <v>350</v>
      </c>
      <c r="F246" s="193" t="s">
        <v>351</v>
      </c>
      <c r="G246" s="191"/>
      <c r="H246" s="191"/>
      <c r="I246" s="194"/>
      <c r="J246" s="195">
        <f>BK246</f>
        <v>0</v>
      </c>
      <c r="K246" s="191"/>
      <c r="L246" s="196"/>
      <c r="M246" s="197"/>
      <c r="N246" s="198"/>
      <c r="O246" s="198"/>
      <c r="P246" s="199">
        <f>P247+P257+P294+P329+P336+P349</f>
        <v>0</v>
      </c>
      <c r="Q246" s="198"/>
      <c r="R246" s="199">
        <f>R247+R257+R294+R329+R336+R349</f>
        <v>2.45025908</v>
      </c>
      <c r="S246" s="198"/>
      <c r="T246" s="200">
        <f>T247+T257+T294+T329+T336+T349</f>
        <v>0</v>
      </c>
      <c r="AR246" s="201" t="s">
        <v>82</v>
      </c>
      <c r="AT246" s="202" t="s">
        <v>71</v>
      </c>
      <c r="AU246" s="202" t="s">
        <v>72</v>
      </c>
      <c r="AY246" s="201" t="s">
        <v>125</v>
      </c>
      <c r="BK246" s="203">
        <f>BK247+BK257+BK294+BK329+BK336+BK349</f>
        <v>0</v>
      </c>
    </row>
    <row r="247" spans="2:63" s="11" customFormat="1" ht="22.8" customHeight="1">
      <c r="B247" s="190"/>
      <c r="C247" s="191"/>
      <c r="D247" s="192" t="s">
        <v>71</v>
      </c>
      <c r="E247" s="204" t="s">
        <v>352</v>
      </c>
      <c r="F247" s="204" t="s">
        <v>353</v>
      </c>
      <c r="G247" s="191"/>
      <c r="H247" s="191"/>
      <c r="I247" s="194"/>
      <c r="J247" s="205">
        <f>BK247</f>
        <v>0</v>
      </c>
      <c r="K247" s="191"/>
      <c r="L247" s="196"/>
      <c r="M247" s="197"/>
      <c r="N247" s="198"/>
      <c r="O247" s="198"/>
      <c r="P247" s="199">
        <f>SUM(P248:P256)</f>
        <v>0</v>
      </c>
      <c r="Q247" s="198"/>
      <c r="R247" s="199">
        <f>SUM(R248:R256)</f>
        <v>0.030406</v>
      </c>
      <c r="S247" s="198"/>
      <c r="T247" s="200">
        <f>SUM(T248:T256)</f>
        <v>0</v>
      </c>
      <c r="AR247" s="201" t="s">
        <v>82</v>
      </c>
      <c r="AT247" s="202" t="s">
        <v>71</v>
      </c>
      <c r="AU247" s="202" t="s">
        <v>80</v>
      </c>
      <c r="AY247" s="201" t="s">
        <v>125</v>
      </c>
      <c r="BK247" s="203">
        <f>SUM(BK248:BK256)</f>
        <v>0</v>
      </c>
    </row>
    <row r="248" spans="2:65" s="1" customFormat="1" ht="21.6" customHeight="1">
      <c r="B248" s="37"/>
      <c r="C248" s="206" t="s">
        <v>354</v>
      </c>
      <c r="D248" s="206" t="s">
        <v>130</v>
      </c>
      <c r="E248" s="207" t="s">
        <v>355</v>
      </c>
      <c r="F248" s="208" t="s">
        <v>356</v>
      </c>
      <c r="G248" s="209" t="s">
        <v>133</v>
      </c>
      <c r="H248" s="210">
        <v>30.406</v>
      </c>
      <c r="I248" s="211"/>
      <c r="J248" s="212">
        <f>ROUND(I248*H248,2)</f>
        <v>0</v>
      </c>
      <c r="K248" s="208" t="s">
        <v>134</v>
      </c>
      <c r="L248" s="42"/>
      <c r="M248" s="213" t="s">
        <v>19</v>
      </c>
      <c r="N248" s="214" t="s">
        <v>43</v>
      </c>
      <c r="O248" s="82"/>
      <c r="P248" s="215">
        <f>O248*H248</f>
        <v>0</v>
      </c>
      <c r="Q248" s="215">
        <v>0.001</v>
      </c>
      <c r="R248" s="215">
        <f>Q248*H248</f>
        <v>0.030406</v>
      </c>
      <c r="S248" s="215">
        <v>0</v>
      </c>
      <c r="T248" s="216">
        <f>S248*H248</f>
        <v>0</v>
      </c>
      <c r="AR248" s="217" t="s">
        <v>207</v>
      </c>
      <c r="AT248" s="217" t="s">
        <v>130</v>
      </c>
      <c r="AU248" s="217" t="s">
        <v>82</v>
      </c>
      <c r="AY248" s="16" t="s">
        <v>125</v>
      </c>
      <c r="BE248" s="218">
        <f>IF(N248="základní",J248,0)</f>
        <v>0</v>
      </c>
      <c r="BF248" s="218">
        <f>IF(N248="snížená",J248,0)</f>
        <v>0</v>
      </c>
      <c r="BG248" s="218">
        <f>IF(N248="zákl. přenesená",J248,0)</f>
        <v>0</v>
      </c>
      <c r="BH248" s="218">
        <f>IF(N248="sníž. přenesená",J248,0)</f>
        <v>0</v>
      </c>
      <c r="BI248" s="218">
        <f>IF(N248="nulová",J248,0)</f>
        <v>0</v>
      </c>
      <c r="BJ248" s="16" t="s">
        <v>80</v>
      </c>
      <c r="BK248" s="218">
        <f>ROUND(I248*H248,2)</f>
        <v>0</v>
      </c>
      <c r="BL248" s="16" t="s">
        <v>207</v>
      </c>
      <c r="BM248" s="217" t="s">
        <v>357</v>
      </c>
    </row>
    <row r="249" spans="2:47" s="1" customFormat="1" ht="12">
      <c r="B249" s="37"/>
      <c r="C249" s="38"/>
      <c r="D249" s="219" t="s">
        <v>138</v>
      </c>
      <c r="E249" s="38"/>
      <c r="F249" s="220" t="s">
        <v>358</v>
      </c>
      <c r="G249" s="38"/>
      <c r="H249" s="38"/>
      <c r="I249" s="130"/>
      <c r="J249" s="38"/>
      <c r="K249" s="38"/>
      <c r="L249" s="42"/>
      <c r="M249" s="221"/>
      <c r="N249" s="82"/>
      <c r="O249" s="82"/>
      <c r="P249" s="82"/>
      <c r="Q249" s="82"/>
      <c r="R249" s="82"/>
      <c r="S249" s="82"/>
      <c r="T249" s="83"/>
      <c r="AT249" s="16" t="s">
        <v>138</v>
      </c>
      <c r="AU249" s="16" t="s">
        <v>82</v>
      </c>
    </row>
    <row r="250" spans="2:51" s="13" customFormat="1" ht="12">
      <c r="B250" s="234"/>
      <c r="C250" s="235"/>
      <c r="D250" s="219" t="s">
        <v>142</v>
      </c>
      <c r="E250" s="236" t="s">
        <v>19</v>
      </c>
      <c r="F250" s="237" t="s">
        <v>261</v>
      </c>
      <c r="G250" s="235"/>
      <c r="H250" s="236" t="s">
        <v>19</v>
      </c>
      <c r="I250" s="238"/>
      <c r="J250" s="235"/>
      <c r="K250" s="235"/>
      <c r="L250" s="239"/>
      <c r="M250" s="240"/>
      <c r="N250" s="241"/>
      <c r="O250" s="241"/>
      <c r="P250" s="241"/>
      <c r="Q250" s="241"/>
      <c r="R250" s="241"/>
      <c r="S250" s="241"/>
      <c r="T250" s="242"/>
      <c r="AT250" s="243" t="s">
        <v>142</v>
      </c>
      <c r="AU250" s="243" t="s">
        <v>82</v>
      </c>
      <c r="AV250" s="13" t="s">
        <v>80</v>
      </c>
      <c r="AW250" s="13" t="s">
        <v>33</v>
      </c>
      <c r="AX250" s="13" t="s">
        <v>72</v>
      </c>
      <c r="AY250" s="243" t="s">
        <v>125</v>
      </c>
    </row>
    <row r="251" spans="2:51" s="12" customFormat="1" ht="12">
      <c r="B251" s="223"/>
      <c r="C251" s="224"/>
      <c r="D251" s="219" t="s">
        <v>142</v>
      </c>
      <c r="E251" s="225" t="s">
        <v>19</v>
      </c>
      <c r="F251" s="226" t="s">
        <v>262</v>
      </c>
      <c r="G251" s="224"/>
      <c r="H251" s="227">
        <v>17.316</v>
      </c>
      <c r="I251" s="228"/>
      <c r="J251" s="224"/>
      <c r="K251" s="224"/>
      <c r="L251" s="229"/>
      <c r="M251" s="230"/>
      <c r="N251" s="231"/>
      <c r="O251" s="231"/>
      <c r="P251" s="231"/>
      <c r="Q251" s="231"/>
      <c r="R251" s="231"/>
      <c r="S251" s="231"/>
      <c r="T251" s="232"/>
      <c r="AT251" s="233" t="s">
        <v>142</v>
      </c>
      <c r="AU251" s="233" t="s">
        <v>82</v>
      </c>
      <c r="AV251" s="12" t="s">
        <v>82</v>
      </c>
      <c r="AW251" s="12" t="s">
        <v>33</v>
      </c>
      <c r="AX251" s="12" t="s">
        <v>72</v>
      </c>
      <c r="AY251" s="233" t="s">
        <v>125</v>
      </c>
    </row>
    <row r="252" spans="2:51" s="13" customFormat="1" ht="12">
      <c r="B252" s="234"/>
      <c r="C252" s="235"/>
      <c r="D252" s="219" t="s">
        <v>142</v>
      </c>
      <c r="E252" s="236" t="s">
        <v>19</v>
      </c>
      <c r="F252" s="237" t="s">
        <v>263</v>
      </c>
      <c r="G252" s="235"/>
      <c r="H252" s="236" t="s">
        <v>19</v>
      </c>
      <c r="I252" s="238"/>
      <c r="J252" s="235"/>
      <c r="K252" s="235"/>
      <c r="L252" s="239"/>
      <c r="M252" s="240"/>
      <c r="N252" s="241"/>
      <c r="O252" s="241"/>
      <c r="P252" s="241"/>
      <c r="Q252" s="241"/>
      <c r="R252" s="241"/>
      <c r="S252" s="241"/>
      <c r="T252" s="242"/>
      <c r="AT252" s="243" t="s">
        <v>142</v>
      </c>
      <c r="AU252" s="243" t="s">
        <v>82</v>
      </c>
      <c r="AV252" s="13" t="s">
        <v>80</v>
      </c>
      <c r="AW252" s="13" t="s">
        <v>33</v>
      </c>
      <c r="AX252" s="13" t="s">
        <v>72</v>
      </c>
      <c r="AY252" s="243" t="s">
        <v>125</v>
      </c>
    </row>
    <row r="253" spans="2:51" s="12" customFormat="1" ht="12">
      <c r="B253" s="223"/>
      <c r="C253" s="224"/>
      <c r="D253" s="219" t="s">
        <v>142</v>
      </c>
      <c r="E253" s="225" t="s">
        <v>19</v>
      </c>
      <c r="F253" s="226" t="s">
        <v>264</v>
      </c>
      <c r="G253" s="224"/>
      <c r="H253" s="227">
        <v>13.09</v>
      </c>
      <c r="I253" s="228"/>
      <c r="J253" s="224"/>
      <c r="K253" s="224"/>
      <c r="L253" s="229"/>
      <c r="M253" s="230"/>
      <c r="N253" s="231"/>
      <c r="O253" s="231"/>
      <c r="P253" s="231"/>
      <c r="Q253" s="231"/>
      <c r="R253" s="231"/>
      <c r="S253" s="231"/>
      <c r="T253" s="232"/>
      <c r="AT253" s="233" t="s">
        <v>142</v>
      </c>
      <c r="AU253" s="233" t="s">
        <v>82</v>
      </c>
      <c r="AV253" s="12" t="s">
        <v>82</v>
      </c>
      <c r="AW253" s="12" t="s">
        <v>33</v>
      </c>
      <c r="AX253" s="12" t="s">
        <v>72</v>
      </c>
      <c r="AY253" s="233" t="s">
        <v>125</v>
      </c>
    </row>
    <row r="254" spans="2:65" s="1" customFormat="1" ht="14.4" customHeight="1">
      <c r="B254" s="37"/>
      <c r="C254" s="206" t="s">
        <v>359</v>
      </c>
      <c r="D254" s="206" t="s">
        <v>130</v>
      </c>
      <c r="E254" s="207" t="s">
        <v>360</v>
      </c>
      <c r="F254" s="208" t="s">
        <v>361</v>
      </c>
      <c r="G254" s="209" t="s">
        <v>313</v>
      </c>
      <c r="H254" s="210">
        <v>0.03</v>
      </c>
      <c r="I254" s="211"/>
      <c r="J254" s="212">
        <f>ROUND(I254*H254,2)</f>
        <v>0</v>
      </c>
      <c r="K254" s="208" t="s">
        <v>134</v>
      </c>
      <c r="L254" s="42"/>
      <c r="M254" s="213" t="s">
        <v>19</v>
      </c>
      <c r="N254" s="214" t="s">
        <v>43</v>
      </c>
      <c r="O254" s="82"/>
      <c r="P254" s="215">
        <f>O254*H254</f>
        <v>0</v>
      </c>
      <c r="Q254" s="215">
        <v>0</v>
      </c>
      <c r="R254" s="215">
        <f>Q254*H254</f>
        <v>0</v>
      </c>
      <c r="S254" s="215">
        <v>0</v>
      </c>
      <c r="T254" s="216">
        <f>S254*H254</f>
        <v>0</v>
      </c>
      <c r="AR254" s="217" t="s">
        <v>135</v>
      </c>
      <c r="AT254" s="217" t="s">
        <v>130</v>
      </c>
      <c r="AU254" s="217" t="s">
        <v>82</v>
      </c>
      <c r="AY254" s="16" t="s">
        <v>125</v>
      </c>
      <c r="BE254" s="218">
        <f>IF(N254="základní",J254,0)</f>
        <v>0</v>
      </c>
      <c r="BF254" s="218">
        <f>IF(N254="snížená",J254,0)</f>
        <v>0</v>
      </c>
      <c r="BG254" s="218">
        <f>IF(N254="zákl. přenesená",J254,0)</f>
        <v>0</v>
      </c>
      <c r="BH254" s="218">
        <f>IF(N254="sníž. přenesená",J254,0)</f>
        <v>0</v>
      </c>
      <c r="BI254" s="218">
        <f>IF(N254="nulová",J254,0)</f>
        <v>0</v>
      </c>
      <c r="BJ254" s="16" t="s">
        <v>80</v>
      </c>
      <c r="BK254" s="218">
        <f>ROUND(I254*H254,2)</f>
        <v>0</v>
      </c>
      <c r="BL254" s="16" t="s">
        <v>135</v>
      </c>
      <c r="BM254" s="217" t="s">
        <v>362</v>
      </c>
    </row>
    <row r="255" spans="2:47" s="1" customFormat="1" ht="12">
      <c r="B255" s="37"/>
      <c r="C255" s="38"/>
      <c r="D255" s="219" t="s">
        <v>138</v>
      </c>
      <c r="E255" s="38"/>
      <c r="F255" s="220" t="s">
        <v>363</v>
      </c>
      <c r="G255" s="38"/>
      <c r="H255" s="38"/>
      <c r="I255" s="130"/>
      <c r="J255" s="38"/>
      <c r="K255" s="38"/>
      <c r="L255" s="42"/>
      <c r="M255" s="221"/>
      <c r="N255" s="82"/>
      <c r="O255" s="82"/>
      <c r="P255" s="82"/>
      <c r="Q255" s="82"/>
      <c r="R255" s="82"/>
      <c r="S255" s="82"/>
      <c r="T255" s="83"/>
      <c r="AT255" s="16" t="s">
        <v>138</v>
      </c>
      <c r="AU255" s="16" t="s">
        <v>82</v>
      </c>
    </row>
    <row r="256" spans="2:47" s="1" customFormat="1" ht="12">
      <c r="B256" s="37"/>
      <c r="C256" s="38"/>
      <c r="D256" s="219" t="s">
        <v>140</v>
      </c>
      <c r="E256" s="38"/>
      <c r="F256" s="222" t="s">
        <v>364</v>
      </c>
      <c r="G256" s="38"/>
      <c r="H256" s="38"/>
      <c r="I256" s="130"/>
      <c r="J256" s="38"/>
      <c r="K256" s="38"/>
      <c r="L256" s="42"/>
      <c r="M256" s="221"/>
      <c r="N256" s="82"/>
      <c r="O256" s="82"/>
      <c r="P256" s="82"/>
      <c r="Q256" s="82"/>
      <c r="R256" s="82"/>
      <c r="S256" s="82"/>
      <c r="T256" s="83"/>
      <c r="AT256" s="16" t="s">
        <v>140</v>
      </c>
      <c r="AU256" s="16" t="s">
        <v>82</v>
      </c>
    </row>
    <row r="257" spans="2:63" s="11" customFormat="1" ht="22.8" customHeight="1">
      <c r="B257" s="190"/>
      <c r="C257" s="191"/>
      <c r="D257" s="192" t="s">
        <v>71</v>
      </c>
      <c r="E257" s="204" t="s">
        <v>365</v>
      </c>
      <c r="F257" s="204" t="s">
        <v>366</v>
      </c>
      <c r="G257" s="191"/>
      <c r="H257" s="191"/>
      <c r="I257" s="194"/>
      <c r="J257" s="205">
        <f>BK257</f>
        <v>0</v>
      </c>
      <c r="K257" s="191"/>
      <c r="L257" s="196"/>
      <c r="M257" s="197"/>
      <c r="N257" s="198"/>
      <c r="O257" s="198"/>
      <c r="P257" s="199">
        <f>SUM(P258:P293)</f>
        <v>0</v>
      </c>
      <c r="Q257" s="198"/>
      <c r="R257" s="199">
        <f>SUM(R258:R293)</f>
        <v>1.3069689999999998</v>
      </c>
      <c r="S257" s="198"/>
      <c r="T257" s="200">
        <f>SUM(T258:T293)</f>
        <v>0</v>
      </c>
      <c r="AR257" s="201" t="s">
        <v>82</v>
      </c>
      <c r="AT257" s="202" t="s">
        <v>71</v>
      </c>
      <c r="AU257" s="202" t="s">
        <v>80</v>
      </c>
      <c r="AY257" s="201" t="s">
        <v>125</v>
      </c>
      <c r="BK257" s="203">
        <f>SUM(BK258:BK293)</f>
        <v>0</v>
      </c>
    </row>
    <row r="258" spans="2:65" s="1" customFormat="1" ht="14.4" customHeight="1">
      <c r="B258" s="37"/>
      <c r="C258" s="206" t="s">
        <v>367</v>
      </c>
      <c r="D258" s="206" t="s">
        <v>130</v>
      </c>
      <c r="E258" s="207" t="s">
        <v>368</v>
      </c>
      <c r="F258" s="208" t="s">
        <v>369</v>
      </c>
      <c r="G258" s="209" t="s">
        <v>133</v>
      </c>
      <c r="H258" s="210">
        <v>12.865</v>
      </c>
      <c r="I258" s="211"/>
      <c r="J258" s="212">
        <f>ROUND(I258*H258,2)</f>
        <v>0</v>
      </c>
      <c r="K258" s="208" t="s">
        <v>134</v>
      </c>
      <c r="L258" s="42"/>
      <c r="M258" s="213" t="s">
        <v>19</v>
      </c>
      <c r="N258" s="214" t="s">
        <v>43</v>
      </c>
      <c r="O258" s="82"/>
      <c r="P258" s="215">
        <f>O258*H258</f>
        <v>0</v>
      </c>
      <c r="Q258" s="215">
        <v>0</v>
      </c>
      <c r="R258" s="215">
        <f>Q258*H258</f>
        <v>0</v>
      </c>
      <c r="S258" s="215">
        <v>0</v>
      </c>
      <c r="T258" s="216">
        <f>S258*H258</f>
        <v>0</v>
      </c>
      <c r="AR258" s="217" t="s">
        <v>207</v>
      </c>
      <c r="AT258" s="217" t="s">
        <v>130</v>
      </c>
      <c r="AU258" s="217" t="s">
        <v>82</v>
      </c>
      <c r="AY258" s="16" t="s">
        <v>125</v>
      </c>
      <c r="BE258" s="218">
        <f>IF(N258="základní",J258,0)</f>
        <v>0</v>
      </c>
      <c r="BF258" s="218">
        <f>IF(N258="snížená",J258,0)</f>
        <v>0</v>
      </c>
      <c r="BG258" s="218">
        <f>IF(N258="zákl. přenesená",J258,0)</f>
        <v>0</v>
      </c>
      <c r="BH258" s="218">
        <f>IF(N258="sníž. přenesená",J258,0)</f>
        <v>0</v>
      </c>
      <c r="BI258" s="218">
        <f>IF(N258="nulová",J258,0)</f>
        <v>0</v>
      </c>
      <c r="BJ258" s="16" t="s">
        <v>80</v>
      </c>
      <c r="BK258" s="218">
        <f>ROUND(I258*H258,2)</f>
        <v>0</v>
      </c>
      <c r="BL258" s="16" t="s">
        <v>207</v>
      </c>
      <c r="BM258" s="217" t="s">
        <v>370</v>
      </c>
    </row>
    <row r="259" spans="2:47" s="1" customFormat="1" ht="12">
      <c r="B259" s="37"/>
      <c r="C259" s="38"/>
      <c r="D259" s="219" t="s">
        <v>138</v>
      </c>
      <c r="E259" s="38"/>
      <c r="F259" s="220" t="s">
        <v>371</v>
      </c>
      <c r="G259" s="38"/>
      <c r="H259" s="38"/>
      <c r="I259" s="130"/>
      <c r="J259" s="38"/>
      <c r="K259" s="38"/>
      <c r="L259" s="42"/>
      <c r="M259" s="221"/>
      <c r="N259" s="82"/>
      <c r="O259" s="82"/>
      <c r="P259" s="82"/>
      <c r="Q259" s="82"/>
      <c r="R259" s="82"/>
      <c r="S259" s="82"/>
      <c r="T259" s="83"/>
      <c r="AT259" s="16" t="s">
        <v>138</v>
      </c>
      <c r="AU259" s="16" t="s">
        <v>82</v>
      </c>
    </row>
    <row r="260" spans="2:47" s="1" customFormat="1" ht="12">
      <c r="B260" s="37"/>
      <c r="C260" s="38"/>
      <c r="D260" s="219" t="s">
        <v>140</v>
      </c>
      <c r="E260" s="38"/>
      <c r="F260" s="222" t="s">
        <v>372</v>
      </c>
      <c r="G260" s="38"/>
      <c r="H260" s="38"/>
      <c r="I260" s="130"/>
      <c r="J260" s="38"/>
      <c r="K260" s="38"/>
      <c r="L260" s="42"/>
      <c r="M260" s="221"/>
      <c r="N260" s="82"/>
      <c r="O260" s="82"/>
      <c r="P260" s="82"/>
      <c r="Q260" s="82"/>
      <c r="R260" s="82"/>
      <c r="S260" s="82"/>
      <c r="T260" s="83"/>
      <c r="AT260" s="16" t="s">
        <v>140</v>
      </c>
      <c r="AU260" s="16" t="s">
        <v>82</v>
      </c>
    </row>
    <row r="261" spans="2:51" s="12" customFormat="1" ht="12">
      <c r="B261" s="223"/>
      <c r="C261" s="224"/>
      <c r="D261" s="219" t="s">
        <v>142</v>
      </c>
      <c r="E261" s="225" t="s">
        <v>19</v>
      </c>
      <c r="F261" s="226" t="s">
        <v>271</v>
      </c>
      <c r="G261" s="224"/>
      <c r="H261" s="227">
        <v>9.99</v>
      </c>
      <c r="I261" s="228"/>
      <c r="J261" s="224"/>
      <c r="K261" s="224"/>
      <c r="L261" s="229"/>
      <c r="M261" s="230"/>
      <c r="N261" s="231"/>
      <c r="O261" s="231"/>
      <c r="P261" s="231"/>
      <c r="Q261" s="231"/>
      <c r="R261" s="231"/>
      <c r="S261" s="231"/>
      <c r="T261" s="232"/>
      <c r="AT261" s="233" t="s">
        <v>142</v>
      </c>
      <c r="AU261" s="233" t="s">
        <v>82</v>
      </c>
      <c r="AV261" s="12" t="s">
        <v>82</v>
      </c>
      <c r="AW261" s="12" t="s">
        <v>33</v>
      </c>
      <c r="AX261" s="12" t="s">
        <v>72</v>
      </c>
      <c r="AY261" s="233" t="s">
        <v>125</v>
      </c>
    </row>
    <row r="262" spans="2:51" s="12" customFormat="1" ht="12">
      <c r="B262" s="223"/>
      <c r="C262" s="224"/>
      <c r="D262" s="219" t="s">
        <v>142</v>
      </c>
      <c r="E262" s="225" t="s">
        <v>19</v>
      </c>
      <c r="F262" s="226" t="s">
        <v>373</v>
      </c>
      <c r="G262" s="224"/>
      <c r="H262" s="227">
        <v>2.875</v>
      </c>
      <c r="I262" s="228"/>
      <c r="J262" s="224"/>
      <c r="K262" s="224"/>
      <c r="L262" s="229"/>
      <c r="M262" s="230"/>
      <c r="N262" s="231"/>
      <c r="O262" s="231"/>
      <c r="P262" s="231"/>
      <c r="Q262" s="231"/>
      <c r="R262" s="231"/>
      <c r="S262" s="231"/>
      <c r="T262" s="232"/>
      <c r="AT262" s="233" t="s">
        <v>142</v>
      </c>
      <c r="AU262" s="233" t="s">
        <v>82</v>
      </c>
      <c r="AV262" s="12" t="s">
        <v>82</v>
      </c>
      <c r="AW262" s="12" t="s">
        <v>33</v>
      </c>
      <c r="AX262" s="12" t="s">
        <v>72</v>
      </c>
      <c r="AY262" s="233" t="s">
        <v>125</v>
      </c>
    </row>
    <row r="263" spans="2:65" s="1" customFormat="1" ht="21.6" customHeight="1">
      <c r="B263" s="37"/>
      <c r="C263" s="206" t="s">
        <v>374</v>
      </c>
      <c r="D263" s="206" t="s">
        <v>130</v>
      </c>
      <c r="E263" s="207" t="s">
        <v>375</v>
      </c>
      <c r="F263" s="208" t="s">
        <v>376</v>
      </c>
      <c r="G263" s="209" t="s">
        <v>180</v>
      </c>
      <c r="H263" s="210">
        <v>3</v>
      </c>
      <c r="I263" s="211"/>
      <c r="J263" s="212">
        <f>ROUND(I263*H263,2)</f>
        <v>0</v>
      </c>
      <c r="K263" s="208" t="s">
        <v>134</v>
      </c>
      <c r="L263" s="42"/>
      <c r="M263" s="213" t="s">
        <v>19</v>
      </c>
      <c r="N263" s="214" t="s">
        <v>43</v>
      </c>
      <c r="O263" s="82"/>
      <c r="P263" s="215">
        <f>O263*H263</f>
        <v>0</v>
      </c>
      <c r="Q263" s="215">
        <v>0</v>
      </c>
      <c r="R263" s="215">
        <f>Q263*H263</f>
        <v>0</v>
      </c>
      <c r="S263" s="215">
        <v>0</v>
      </c>
      <c r="T263" s="216">
        <f>S263*H263</f>
        <v>0</v>
      </c>
      <c r="AR263" s="217" t="s">
        <v>207</v>
      </c>
      <c r="AT263" s="217" t="s">
        <v>130</v>
      </c>
      <c r="AU263" s="217" t="s">
        <v>82</v>
      </c>
      <c r="AY263" s="16" t="s">
        <v>125</v>
      </c>
      <c r="BE263" s="218">
        <f>IF(N263="základní",J263,0)</f>
        <v>0</v>
      </c>
      <c r="BF263" s="218">
        <f>IF(N263="snížená",J263,0)</f>
        <v>0</v>
      </c>
      <c r="BG263" s="218">
        <f>IF(N263="zákl. přenesená",J263,0)</f>
        <v>0</v>
      </c>
      <c r="BH263" s="218">
        <f>IF(N263="sníž. přenesená",J263,0)</f>
        <v>0</v>
      </c>
      <c r="BI263" s="218">
        <f>IF(N263="nulová",J263,0)</f>
        <v>0</v>
      </c>
      <c r="BJ263" s="16" t="s">
        <v>80</v>
      </c>
      <c r="BK263" s="218">
        <f>ROUND(I263*H263,2)</f>
        <v>0</v>
      </c>
      <c r="BL263" s="16" t="s">
        <v>207</v>
      </c>
      <c r="BM263" s="217" t="s">
        <v>377</v>
      </c>
    </row>
    <row r="264" spans="2:47" s="1" customFormat="1" ht="12">
      <c r="B264" s="37"/>
      <c r="C264" s="38"/>
      <c r="D264" s="219" t="s">
        <v>138</v>
      </c>
      <c r="E264" s="38"/>
      <c r="F264" s="220" t="s">
        <v>378</v>
      </c>
      <c r="G264" s="38"/>
      <c r="H264" s="38"/>
      <c r="I264" s="130"/>
      <c r="J264" s="38"/>
      <c r="K264" s="38"/>
      <c r="L264" s="42"/>
      <c r="M264" s="221"/>
      <c r="N264" s="82"/>
      <c r="O264" s="82"/>
      <c r="P264" s="82"/>
      <c r="Q264" s="82"/>
      <c r="R264" s="82"/>
      <c r="S264" s="82"/>
      <c r="T264" s="83"/>
      <c r="AT264" s="16" t="s">
        <v>138</v>
      </c>
      <c r="AU264" s="16" t="s">
        <v>82</v>
      </c>
    </row>
    <row r="265" spans="2:47" s="1" customFormat="1" ht="12">
      <c r="B265" s="37"/>
      <c r="C265" s="38"/>
      <c r="D265" s="219" t="s">
        <v>140</v>
      </c>
      <c r="E265" s="38"/>
      <c r="F265" s="222" t="s">
        <v>379</v>
      </c>
      <c r="G265" s="38"/>
      <c r="H265" s="38"/>
      <c r="I265" s="130"/>
      <c r="J265" s="38"/>
      <c r="K265" s="38"/>
      <c r="L265" s="42"/>
      <c r="M265" s="221"/>
      <c r="N265" s="82"/>
      <c r="O265" s="82"/>
      <c r="P265" s="82"/>
      <c r="Q265" s="82"/>
      <c r="R265" s="82"/>
      <c r="S265" s="82"/>
      <c r="T265" s="83"/>
      <c r="AT265" s="16" t="s">
        <v>140</v>
      </c>
      <c r="AU265" s="16" t="s">
        <v>82</v>
      </c>
    </row>
    <row r="266" spans="2:65" s="1" customFormat="1" ht="21.6" customHeight="1">
      <c r="B266" s="37"/>
      <c r="C266" s="206" t="s">
        <v>380</v>
      </c>
      <c r="D266" s="206" t="s">
        <v>130</v>
      </c>
      <c r="E266" s="207" t="s">
        <v>381</v>
      </c>
      <c r="F266" s="208" t="s">
        <v>382</v>
      </c>
      <c r="G266" s="209" t="s">
        <v>180</v>
      </c>
      <c r="H266" s="210">
        <v>2</v>
      </c>
      <c r="I266" s="211"/>
      <c r="J266" s="212">
        <f>ROUND(I266*H266,2)</f>
        <v>0</v>
      </c>
      <c r="K266" s="208" t="s">
        <v>134</v>
      </c>
      <c r="L266" s="42"/>
      <c r="M266" s="213" t="s">
        <v>19</v>
      </c>
      <c r="N266" s="214" t="s">
        <v>43</v>
      </c>
      <c r="O266" s="82"/>
      <c r="P266" s="215">
        <f>O266*H266</f>
        <v>0</v>
      </c>
      <c r="Q266" s="215">
        <v>0.0075</v>
      </c>
      <c r="R266" s="215">
        <f>Q266*H266</f>
        <v>0.015</v>
      </c>
      <c r="S266" s="215">
        <v>0</v>
      </c>
      <c r="T266" s="216">
        <f>S266*H266</f>
        <v>0</v>
      </c>
      <c r="AR266" s="217" t="s">
        <v>207</v>
      </c>
      <c r="AT266" s="217" t="s">
        <v>130</v>
      </c>
      <c r="AU266" s="217" t="s">
        <v>82</v>
      </c>
      <c r="AY266" s="16" t="s">
        <v>125</v>
      </c>
      <c r="BE266" s="218">
        <f>IF(N266="základní",J266,0)</f>
        <v>0</v>
      </c>
      <c r="BF266" s="218">
        <f>IF(N266="snížená",J266,0)</f>
        <v>0</v>
      </c>
      <c r="BG266" s="218">
        <f>IF(N266="zákl. přenesená",J266,0)</f>
        <v>0</v>
      </c>
      <c r="BH266" s="218">
        <f>IF(N266="sníž. přenesená",J266,0)</f>
        <v>0</v>
      </c>
      <c r="BI266" s="218">
        <f>IF(N266="nulová",J266,0)</f>
        <v>0</v>
      </c>
      <c r="BJ266" s="16" t="s">
        <v>80</v>
      </c>
      <c r="BK266" s="218">
        <f>ROUND(I266*H266,2)</f>
        <v>0</v>
      </c>
      <c r="BL266" s="16" t="s">
        <v>207</v>
      </c>
      <c r="BM266" s="217" t="s">
        <v>383</v>
      </c>
    </row>
    <row r="267" spans="2:47" s="1" customFormat="1" ht="12">
      <c r="B267" s="37"/>
      <c r="C267" s="38"/>
      <c r="D267" s="219" t="s">
        <v>138</v>
      </c>
      <c r="E267" s="38"/>
      <c r="F267" s="220" t="s">
        <v>384</v>
      </c>
      <c r="G267" s="38"/>
      <c r="H267" s="38"/>
      <c r="I267" s="130"/>
      <c r="J267" s="38"/>
      <c r="K267" s="38"/>
      <c r="L267" s="42"/>
      <c r="M267" s="221"/>
      <c r="N267" s="82"/>
      <c r="O267" s="82"/>
      <c r="P267" s="82"/>
      <c r="Q267" s="82"/>
      <c r="R267" s="82"/>
      <c r="S267" s="82"/>
      <c r="T267" s="83"/>
      <c r="AT267" s="16" t="s">
        <v>138</v>
      </c>
      <c r="AU267" s="16" t="s">
        <v>82</v>
      </c>
    </row>
    <row r="268" spans="2:47" s="1" customFormat="1" ht="12">
      <c r="B268" s="37"/>
      <c r="C268" s="38"/>
      <c r="D268" s="219" t="s">
        <v>140</v>
      </c>
      <c r="E268" s="38"/>
      <c r="F268" s="222" t="s">
        <v>372</v>
      </c>
      <c r="G268" s="38"/>
      <c r="H268" s="38"/>
      <c r="I268" s="130"/>
      <c r="J268" s="38"/>
      <c r="K268" s="38"/>
      <c r="L268" s="42"/>
      <c r="M268" s="221"/>
      <c r="N268" s="82"/>
      <c r="O268" s="82"/>
      <c r="P268" s="82"/>
      <c r="Q268" s="82"/>
      <c r="R268" s="82"/>
      <c r="S268" s="82"/>
      <c r="T268" s="83"/>
      <c r="AT268" s="16" t="s">
        <v>140</v>
      </c>
      <c r="AU268" s="16" t="s">
        <v>82</v>
      </c>
    </row>
    <row r="269" spans="2:65" s="1" customFormat="1" ht="21.6" customHeight="1">
      <c r="B269" s="37"/>
      <c r="C269" s="206" t="s">
        <v>385</v>
      </c>
      <c r="D269" s="206" t="s">
        <v>130</v>
      </c>
      <c r="E269" s="207" t="s">
        <v>386</v>
      </c>
      <c r="F269" s="208" t="s">
        <v>387</v>
      </c>
      <c r="G269" s="209" t="s">
        <v>133</v>
      </c>
      <c r="H269" s="210">
        <v>478.688</v>
      </c>
      <c r="I269" s="211"/>
      <c r="J269" s="212">
        <f>ROUND(I269*H269,2)</f>
        <v>0</v>
      </c>
      <c r="K269" s="208" t="s">
        <v>134</v>
      </c>
      <c r="L269" s="42"/>
      <c r="M269" s="213" t="s">
        <v>19</v>
      </c>
      <c r="N269" s="214" t="s">
        <v>43</v>
      </c>
      <c r="O269" s="82"/>
      <c r="P269" s="215">
        <f>O269*H269</f>
        <v>0</v>
      </c>
      <c r="Q269" s="215">
        <v>0.0001</v>
      </c>
      <c r="R269" s="215">
        <f>Q269*H269</f>
        <v>0.0478688</v>
      </c>
      <c r="S269" s="215">
        <v>0</v>
      </c>
      <c r="T269" s="216">
        <f>S269*H269</f>
        <v>0</v>
      </c>
      <c r="AR269" s="217" t="s">
        <v>207</v>
      </c>
      <c r="AT269" s="217" t="s">
        <v>130</v>
      </c>
      <c r="AU269" s="217" t="s">
        <v>82</v>
      </c>
      <c r="AY269" s="16" t="s">
        <v>125</v>
      </c>
      <c r="BE269" s="218">
        <f>IF(N269="základní",J269,0)</f>
        <v>0</v>
      </c>
      <c r="BF269" s="218">
        <f>IF(N269="snížená",J269,0)</f>
        <v>0</v>
      </c>
      <c r="BG269" s="218">
        <f>IF(N269="zákl. přenesená",J269,0)</f>
        <v>0</v>
      </c>
      <c r="BH269" s="218">
        <f>IF(N269="sníž. přenesená",J269,0)</f>
        <v>0</v>
      </c>
      <c r="BI269" s="218">
        <f>IF(N269="nulová",J269,0)</f>
        <v>0</v>
      </c>
      <c r="BJ269" s="16" t="s">
        <v>80</v>
      </c>
      <c r="BK269" s="218">
        <f>ROUND(I269*H269,2)</f>
        <v>0</v>
      </c>
      <c r="BL269" s="16" t="s">
        <v>207</v>
      </c>
      <c r="BM269" s="217" t="s">
        <v>388</v>
      </c>
    </row>
    <row r="270" spans="2:47" s="1" customFormat="1" ht="12">
      <c r="B270" s="37"/>
      <c r="C270" s="38"/>
      <c r="D270" s="219" t="s">
        <v>138</v>
      </c>
      <c r="E270" s="38"/>
      <c r="F270" s="220" t="s">
        <v>389</v>
      </c>
      <c r="G270" s="38"/>
      <c r="H270" s="38"/>
      <c r="I270" s="130"/>
      <c r="J270" s="38"/>
      <c r="K270" s="38"/>
      <c r="L270" s="42"/>
      <c r="M270" s="221"/>
      <c r="N270" s="82"/>
      <c r="O270" s="82"/>
      <c r="P270" s="82"/>
      <c r="Q270" s="82"/>
      <c r="R270" s="82"/>
      <c r="S270" s="82"/>
      <c r="T270" s="83"/>
      <c r="AT270" s="16" t="s">
        <v>138</v>
      </c>
      <c r="AU270" s="16" t="s">
        <v>82</v>
      </c>
    </row>
    <row r="271" spans="2:47" s="1" customFormat="1" ht="12">
      <c r="B271" s="37"/>
      <c r="C271" s="38"/>
      <c r="D271" s="219" t="s">
        <v>140</v>
      </c>
      <c r="E271" s="38"/>
      <c r="F271" s="222" t="s">
        <v>390</v>
      </c>
      <c r="G271" s="38"/>
      <c r="H271" s="38"/>
      <c r="I271" s="130"/>
      <c r="J271" s="38"/>
      <c r="K271" s="38"/>
      <c r="L271" s="42"/>
      <c r="M271" s="221"/>
      <c r="N271" s="82"/>
      <c r="O271" s="82"/>
      <c r="P271" s="82"/>
      <c r="Q271" s="82"/>
      <c r="R271" s="82"/>
      <c r="S271" s="82"/>
      <c r="T271" s="83"/>
      <c r="AT271" s="16" t="s">
        <v>140</v>
      </c>
      <c r="AU271" s="16" t="s">
        <v>82</v>
      </c>
    </row>
    <row r="272" spans="2:51" s="12" customFormat="1" ht="12">
      <c r="B272" s="223"/>
      <c r="C272" s="224"/>
      <c r="D272" s="219" t="s">
        <v>142</v>
      </c>
      <c r="E272" s="225" t="s">
        <v>19</v>
      </c>
      <c r="F272" s="226" t="s">
        <v>212</v>
      </c>
      <c r="G272" s="224"/>
      <c r="H272" s="227">
        <v>478.688</v>
      </c>
      <c r="I272" s="228"/>
      <c r="J272" s="224"/>
      <c r="K272" s="224"/>
      <c r="L272" s="229"/>
      <c r="M272" s="230"/>
      <c r="N272" s="231"/>
      <c r="O272" s="231"/>
      <c r="P272" s="231"/>
      <c r="Q272" s="231"/>
      <c r="R272" s="231"/>
      <c r="S272" s="231"/>
      <c r="T272" s="232"/>
      <c r="AT272" s="233" t="s">
        <v>142</v>
      </c>
      <c r="AU272" s="233" t="s">
        <v>82</v>
      </c>
      <c r="AV272" s="12" t="s">
        <v>82</v>
      </c>
      <c r="AW272" s="12" t="s">
        <v>33</v>
      </c>
      <c r="AX272" s="12" t="s">
        <v>72</v>
      </c>
      <c r="AY272" s="233" t="s">
        <v>125</v>
      </c>
    </row>
    <row r="273" spans="2:65" s="1" customFormat="1" ht="14.4" customHeight="1">
      <c r="B273" s="37"/>
      <c r="C273" s="244" t="s">
        <v>391</v>
      </c>
      <c r="D273" s="244" t="s">
        <v>392</v>
      </c>
      <c r="E273" s="245" t="s">
        <v>393</v>
      </c>
      <c r="F273" s="246" t="s">
        <v>394</v>
      </c>
      <c r="G273" s="247" t="s">
        <v>133</v>
      </c>
      <c r="H273" s="248">
        <v>550.491</v>
      </c>
      <c r="I273" s="249"/>
      <c r="J273" s="250">
        <f>ROUND(I273*H273,2)</f>
        <v>0</v>
      </c>
      <c r="K273" s="246" t="s">
        <v>134</v>
      </c>
      <c r="L273" s="251"/>
      <c r="M273" s="252" t="s">
        <v>19</v>
      </c>
      <c r="N273" s="253" t="s">
        <v>43</v>
      </c>
      <c r="O273" s="82"/>
      <c r="P273" s="215">
        <f>O273*H273</f>
        <v>0</v>
      </c>
      <c r="Q273" s="215">
        <v>0.0019</v>
      </c>
      <c r="R273" s="215">
        <f>Q273*H273</f>
        <v>1.0459329</v>
      </c>
      <c r="S273" s="215">
        <v>0</v>
      </c>
      <c r="T273" s="216">
        <f>S273*H273</f>
        <v>0</v>
      </c>
      <c r="AR273" s="217" t="s">
        <v>344</v>
      </c>
      <c r="AT273" s="217" t="s">
        <v>392</v>
      </c>
      <c r="AU273" s="217" t="s">
        <v>82</v>
      </c>
      <c r="AY273" s="16" t="s">
        <v>125</v>
      </c>
      <c r="BE273" s="218">
        <f>IF(N273="základní",J273,0)</f>
        <v>0</v>
      </c>
      <c r="BF273" s="218">
        <f>IF(N273="snížená",J273,0)</f>
        <v>0</v>
      </c>
      <c r="BG273" s="218">
        <f>IF(N273="zákl. přenesená",J273,0)</f>
        <v>0</v>
      </c>
      <c r="BH273" s="218">
        <f>IF(N273="sníž. přenesená",J273,0)</f>
        <v>0</v>
      </c>
      <c r="BI273" s="218">
        <f>IF(N273="nulová",J273,0)</f>
        <v>0</v>
      </c>
      <c r="BJ273" s="16" t="s">
        <v>80</v>
      </c>
      <c r="BK273" s="218">
        <f>ROUND(I273*H273,2)</f>
        <v>0</v>
      </c>
      <c r="BL273" s="16" t="s">
        <v>207</v>
      </c>
      <c r="BM273" s="217" t="s">
        <v>395</v>
      </c>
    </row>
    <row r="274" spans="2:47" s="1" customFormat="1" ht="12">
      <c r="B274" s="37"/>
      <c r="C274" s="38"/>
      <c r="D274" s="219" t="s">
        <v>138</v>
      </c>
      <c r="E274" s="38"/>
      <c r="F274" s="220" t="s">
        <v>394</v>
      </c>
      <c r="G274" s="38"/>
      <c r="H274" s="38"/>
      <c r="I274" s="130"/>
      <c r="J274" s="38"/>
      <c r="K274" s="38"/>
      <c r="L274" s="42"/>
      <c r="M274" s="221"/>
      <c r="N274" s="82"/>
      <c r="O274" s="82"/>
      <c r="P274" s="82"/>
      <c r="Q274" s="82"/>
      <c r="R274" s="82"/>
      <c r="S274" s="82"/>
      <c r="T274" s="83"/>
      <c r="AT274" s="16" t="s">
        <v>138</v>
      </c>
      <c r="AU274" s="16" t="s">
        <v>82</v>
      </c>
    </row>
    <row r="275" spans="2:47" s="1" customFormat="1" ht="12">
      <c r="B275" s="37"/>
      <c r="C275" s="38"/>
      <c r="D275" s="219" t="s">
        <v>210</v>
      </c>
      <c r="E275" s="38"/>
      <c r="F275" s="222" t="s">
        <v>396</v>
      </c>
      <c r="G275" s="38"/>
      <c r="H275" s="38"/>
      <c r="I275" s="130"/>
      <c r="J275" s="38"/>
      <c r="K275" s="38"/>
      <c r="L275" s="42"/>
      <c r="M275" s="221"/>
      <c r="N275" s="82"/>
      <c r="O275" s="82"/>
      <c r="P275" s="82"/>
      <c r="Q275" s="82"/>
      <c r="R275" s="82"/>
      <c r="S275" s="82"/>
      <c r="T275" s="83"/>
      <c r="AT275" s="16" t="s">
        <v>210</v>
      </c>
      <c r="AU275" s="16" t="s">
        <v>82</v>
      </c>
    </row>
    <row r="276" spans="2:51" s="12" customFormat="1" ht="12">
      <c r="B276" s="223"/>
      <c r="C276" s="224"/>
      <c r="D276" s="219" t="s">
        <v>142</v>
      </c>
      <c r="E276" s="225" t="s">
        <v>19</v>
      </c>
      <c r="F276" s="226" t="s">
        <v>212</v>
      </c>
      <c r="G276" s="224"/>
      <c r="H276" s="227">
        <v>478.688</v>
      </c>
      <c r="I276" s="228"/>
      <c r="J276" s="224"/>
      <c r="K276" s="224"/>
      <c r="L276" s="229"/>
      <c r="M276" s="230"/>
      <c r="N276" s="231"/>
      <c r="O276" s="231"/>
      <c r="P276" s="231"/>
      <c r="Q276" s="231"/>
      <c r="R276" s="231"/>
      <c r="S276" s="231"/>
      <c r="T276" s="232"/>
      <c r="AT276" s="233" t="s">
        <v>142</v>
      </c>
      <c r="AU276" s="233" t="s">
        <v>82</v>
      </c>
      <c r="AV276" s="12" t="s">
        <v>82</v>
      </c>
      <c r="AW276" s="12" t="s">
        <v>33</v>
      </c>
      <c r="AX276" s="12" t="s">
        <v>72</v>
      </c>
      <c r="AY276" s="233" t="s">
        <v>125</v>
      </c>
    </row>
    <row r="277" spans="2:51" s="12" customFormat="1" ht="12">
      <c r="B277" s="223"/>
      <c r="C277" s="224"/>
      <c r="D277" s="219" t="s">
        <v>142</v>
      </c>
      <c r="E277" s="224"/>
      <c r="F277" s="226" t="s">
        <v>397</v>
      </c>
      <c r="G277" s="224"/>
      <c r="H277" s="227">
        <v>550.491</v>
      </c>
      <c r="I277" s="228"/>
      <c r="J277" s="224"/>
      <c r="K277" s="224"/>
      <c r="L277" s="229"/>
      <c r="M277" s="230"/>
      <c r="N277" s="231"/>
      <c r="O277" s="231"/>
      <c r="P277" s="231"/>
      <c r="Q277" s="231"/>
      <c r="R277" s="231"/>
      <c r="S277" s="231"/>
      <c r="T277" s="232"/>
      <c r="AT277" s="233" t="s">
        <v>142</v>
      </c>
      <c r="AU277" s="233" t="s">
        <v>82</v>
      </c>
      <c r="AV277" s="12" t="s">
        <v>82</v>
      </c>
      <c r="AW277" s="12" t="s">
        <v>4</v>
      </c>
      <c r="AX277" s="12" t="s">
        <v>80</v>
      </c>
      <c r="AY277" s="233" t="s">
        <v>125</v>
      </c>
    </row>
    <row r="278" spans="2:65" s="1" customFormat="1" ht="14.4" customHeight="1">
      <c r="B278" s="37"/>
      <c r="C278" s="244" t="s">
        <v>398</v>
      </c>
      <c r="D278" s="244" t="s">
        <v>392</v>
      </c>
      <c r="E278" s="245" t="s">
        <v>399</v>
      </c>
      <c r="F278" s="246" t="s">
        <v>400</v>
      </c>
      <c r="G278" s="247" t="s">
        <v>133</v>
      </c>
      <c r="H278" s="248">
        <v>13</v>
      </c>
      <c r="I278" s="249"/>
      <c r="J278" s="250">
        <f>ROUND(I278*H278,2)</f>
        <v>0</v>
      </c>
      <c r="K278" s="246" t="s">
        <v>134</v>
      </c>
      <c r="L278" s="251"/>
      <c r="M278" s="252" t="s">
        <v>19</v>
      </c>
      <c r="N278" s="253" t="s">
        <v>43</v>
      </c>
      <c r="O278" s="82"/>
      <c r="P278" s="215">
        <f>O278*H278</f>
        <v>0</v>
      </c>
      <c r="Q278" s="215">
        <v>0.00254</v>
      </c>
      <c r="R278" s="215">
        <f>Q278*H278</f>
        <v>0.03302</v>
      </c>
      <c r="S278" s="215">
        <v>0</v>
      </c>
      <c r="T278" s="216">
        <f>S278*H278</f>
        <v>0</v>
      </c>
      <c r="AR278" s="217" t="s">
        <v>344</v>
      </c>
      <c r="AT278" s="217" t="s">
        <v>392</v>
      </c>
      <c r="AU278" s="217" t="s">
        <v>82</v>
      </c>
      <c r="AY278" s="16" t="s">
        <v>125</v>
      </c>
      <c r="BE278" s="218">
        <f>IF(N278="základní",J278,0)</f>
        <v>0</v>
      </c>
      <c r="BF278" s="218">
        <f>IF(N278="snížená",J278,0)</f>
        <v>0</v>
      </c>
      <c r="BG278" s="218">
        <f>IF(N278="zákl. přenesená",J278,0)</f>
        <v>0</v>
      </c>
      <c r="BH278" s="218">
        <f>IF(N278="sníž. přenesená",J278,0)</f>
        <v>0</v>
      </c>
      <c r="BI278" s="218">
        <f>IF(N278="nulová",J278,0)</f>
        <v>0</v>
      </c>
      <c r="BJ278" s="16" t="s">
        <v>80</v>
      </c>
      <c r="BK278" s="218">
        <f>ROUND(I278*H278,2)</f>
        <v>0</v>
      </c>
      <c r="BL278" s="16" t="s">
        <v>207</v>
      </c>
      <c r="BM278" s="217" t="s">
        <v>401</v>
      </c>
    </row>
    <row r="279" spans="2:47" s="1" customFormat="1" ht="12">
      <c r="B279" s="37"/>
      <c r="C279" s="38"/>
      <c r="D279" s="219" t="s">
        <v>138</v>
      </c>
      <c r="E279" s="38"/>
      <c r="F279" s="220" t="s">
        <v>400</v>
      </c>
      <c r="G279" s="38"/>
      <c r="H279" s="38"/>
      <c r="I279" s="130"/>
      <c r="J279" s="38"/>
      <c r="K279" s="38"/>
      <c r="L279" s="42"/>
      <c r="M279" s="221"/>
      <c r="N279" s="82"/>
      <c r="O279" s="82"/>
      <c r="P279" s="82"/>
      <c r="Q279" s="82"/>
      <c r="R279" s="82"/>
      <c r="S279" s="82"/>
      <c r="T279" s="83"/>
      <c r="AT279" s="16" t="s">
        <v>138</v>
      </c>
      <c r="AU279" s="16" t="s">
        <v>82</v>
      </c>
    </row>
    <row r="280" spans="2:51" s="13" customFormat="1" ht="12">
      <c r="B280" s="234"/>
      <c r="C280" s="235"/>
      <c r="D280" s="219" t="s">
        <v>142</v>
      </c>
      <c r="E280" s="236" t="s">
        <v>19</v>
      </c>
      <c r="F280" s="237" t="s">
        <v>402</v>
      </c>
      <c r="G280" s="235"/>
      <c r="H280" s="236" t="s">
        <v>19</v>
      </c>
      <c r="I280" s="238"/>
      <c r="J280" s="235"/>
      <c r="K280" s="235"/>
      <c r="L280" s="239"/>
      <c r="M280" s="240"/>
      <c r="N280" s="241"/>
      <c r="O280" s="241"/>
      <c r="P280" s="241"/>
      <c r="Q280" s="241"/>
      <c r="R280" s="241"/>
      <c r="S280" s="241"/>
      <c r="T280" s="242"/>
      <c r="AT280" s="243" t="s">
        <v>142</v>
      </c>
      <c r="AU280" s="243" t="s">
        <v>82</v>
      </c>
      <c r="AV280" s="13" t="s">
        <v>80</v>
      </c>
      <c r="AW280" s="13" t="s">
        <v>33</v>
      </c>
      <c r="AX280" s="13" t="s">
        <v>72</v>
      </c>
      <c r="AY280" s="243" t="s">
        <v>125</v>
      </c>
    </row>
    <row r="281" spans="2:51" s="12" customFormat="1" ht="12">
      <c r="B281" s="223"/>
      <c r="C281" s="224"/>
      <c r="D281" s="219" t="s">
        <v>142</v>
      </c>
      <c r="E281" s="225" t="s">
        <v>19</v>
      </c>
      <c r="F281" s="226" t="s">
        <v>403</v>
      </c>
      <c r="G281" s="224"/>
      <c r="H281" s="227">
        <v>3</v>
      </c>
      <c r="I281" s="228"/>
      <c r="J281" s="224"/>
      <c r="K281" s="224"/>
      <c r="L281" s="229"/>
      <c r="M281" s="230"/>
      <c r="N281" s="231"/>
      <c r="O281" s="231"/>
      <c r="P281" s="231"/>
      <c r="Q281" s="231"/>
      <c r="R281" s="231"/>
      <c r="S281" s="231"/>
      <c r="T281" s="232"/>
      <c r="AT281" s="233" t="s">
        <v>142</v>
      </c>
      <c r="AU281" s="233" t="s">
        <v>82</v>
      </c>
      <c r="AV281" s="12" t="s">
        <v>82</v>
      </c>
      <c r="AW281" s="12" t="s">
        <v>33</v>
      </c>
      <c r="AX281" s="12" t="s">
        <v>72</v>
      </c>
      <c r="AY281" s="233" t="s">
        <v>125</v>
      </c>
    </row>
    <row r="282" spans="2:51" s="13" customFormat="1" ht="12">
      <c r="B282" s="234"/>
      <c r="C282" s="235"/>
      <c r="D282" s="219" t="s">
        <v>142</v>
      </c>
      <c r="E282" s="236" t="s">
        <v>19</v>
      </c>
      <c r="F282" s="237" t="s">
        <v>404</v>
      </c>
      <c r="G282" s="235"/>
      <c r="H282" s="236" t="s">
        <v>19</v>
      </c>
      <c r="I282" s="238"/>
      <c r="J282" s="235"/>
      <c r="K282" s="235"/>
      <c r="L282" s="239"/>
      <c r="M282" s="240"/>
      <c r="N282" s="241"/>
      <c r="O282" s="241"/>
      <c r="P282" s="241"/>
      <c r="Q282" s="241"/>
      <c r="R282" s="241"/>
      <c r="S282" s="241"/>
      <c r="T282" s="242"/>
      <c r="AT282" s="243" t="s">
        <v>142</v>
      </c>
      <c r="AU282" s="243" t="s">
        <v>82</v>
      </c>
      <c r="AV282" s="13" t="s">
        <v>80</v>
      </c>
      <c r="AW282" s="13" t="s">
        <v>33</v>
      </c>
      <c r="AX282" s="13" t="s">
        <v>72</v>
      </c>
      <c r="AY282" s="243" t="s">
        <v>125</v>
      </c>
    </row>
    <row r="283" spans="2:51" s="12" customFormat="1" ht="12">
      <c r="B283" s="223"/>
      <c r="C283" s="224"/>
      <c r="D283" s="219" t="s">
        <v>142</v>
      </c>
      <c r="E283" s="225" t="s">
        <v>19</v>
      </c>
      <c r="F283" s="226" t="s">
        <v>405</v>
      </c>
      <c r="G283" s="224"/>
      <c r="H283" s="227">
        <v>10</v>
      </c>
      <c r="I283" s="228"/>
      <c r="J283" s="224"/>
      <c r="K283" s="224"/>
      <c r="L283" s="229"/>
      <c r="M283" s="230"/>
      <c r="N283" s="231"/>
      <c r="O283" s="231"/>
      <c r="P283" s="231"/>
      <c r="Q283" s="231"/>
      <c r="R283" s="231"/>
      <c r="S283" s="231"/>
      <c r="T283" s="232"/>
      <c r="AT283" s="233" t="s">
        <v>142</v>
      </c>
      <c r="AU283" s="233" t="s">
        <v>82</v>
      </c>
      <c r="AV283" s="12" t="s">
        <v>82</v>
      </c>
      <c r="AW283" s="12" t="s">
        <v>33</v>
      </c>
      <c r="AX283" s="12" t="s">
        <v>72</v>
      </c>
      <c r="AY283" s="233" t="s">
        <v>125</v>
      </c>
    </row>
    <row r="284" spans="2:65" s="1" customFormat="1" ht="14.4" customHeight="1">
      <c r="B284" s="37"/>
      <c r="C284" s="206" t="s">
        <v>406</v>
      </c>
      <c r="D284" s="206" t="s">
        <v>130</v>
      </c>
      <c r="E284" s="207" t="s">
        <v>407</v>
      </c>
      <c r="F284" s="208" t="s">
        <v>408</v>
      </c>
      <c r="G284" s="209" t="s">
        <v>133</v>
      </c>
      <c r="H284" s="210">
        <v>478.688</v>
      </c>
      <c r="I284" s="211"/>
      <c r="J284" s="212">
        <f>ROUND(I284*H284,2)</f>
        <v>0</v>
      </c>
      <c r="K284" s="208" t="s">
        <v>134</v>
      </c>
      <c r="L284" s="42"/>
      <c r="M284" s="213" t="s">
        <v>19</v>
      </c>
      <c r="N284" s="214" t="s">
        <v>43</v>
      </c>
      <c r="O284" s="82"/>
      <c r="P284" s="215">
        <f>O284*H284</f>
        <v>0</v>
      </c>
      <c r="Q284" s="215">
        <v>0</v>
      </c>
      <c r="R284" s="215">
        <f>Q284*H284</f>
        <v>0</v>
      </c>
      <c r="S284" s="215">
        <v>0</v>
      </c>
      <c r="T284" s="216">
        <f>S284*H284</f>
        <v>0</v>
      </c>
      <c r="AR284" s="217" t="s">
        <v>207</v>
      </c>
      <c r="AT284" s="217" t="s">
        <v>130</v>
      </c>
      <c r="AU284" s="217" t="s">
        <v>82</v>
      </c>
      <c r="AY284" s="16" t="s">
        <v>125</v>
      </c>
      <c r="BE284" s="218">
        <f>IF(N284="základní",J284,0)</f>
        <v>0</v>
      </c>
      <c r="BF284" s="218">
        <f>IF(N284="snížená",J284,0)</f>
        <v>0</v>
      </c>
      <c r="BG284" s="218">
        <f>IF(N284="zákl. přenesená",J284,0)</f>
        <v>0</v>
      </c>
      <c r="BH284" s="218">
        <f>IF(N284="sníž. přenesená",J284,0)</f>
        <v>0</v>
      </c>
      <c r="BI284" s="218">
        <f>IF(N284="nulová",J284,0)</f>
        <v>0</v>
      </c>
      <c r="BJ284" s="16" t="s">
        <v>80</v>
      </c>
      <c r="BK284" s="218">
        <f>ROUND(I284*H284,2)</f>
        <v>0</v>
      </c>
      <c r="BL284" s="16" t="s">
        <v>207</v>
      </c>
      <c r="BM284" s="217" t="s">
        <v>409</v>
      </c>
    </row>
    <row r="285" spans="2:47" s="1" customFormat="1" ht="12">
      <c r="B285" s="37"/>
      <c r="C285" s="38"/>
      <c r="D285" s="219" t="s">
        <v>138</v>
      </c>
      <c r="E285" s="38"/>
      <c r="F285" s="220" t="s">
        <v>410</v>
      </c>
      <c r="G285" s="38"/>
      <c r="H285" s="38"/>
      <c r="I285" s="130"/>
      <c r="J285" s="38"/>
      <c r="K285" s="38"/>
      <c r="L285" s="42"/>
      <c r="M285" s="221"/>
      <c r="N285" s="82"/>
      <c r="O285" s="82"/>
      <c r="P285" s="82"/>
      <c r="Q285" s="82"/>
      <c r="R285" s="82"/>
      <c r="S285" s="82"/>
      <c r="T285" s="83"/>
      <c r="AT285" s="16" t="s">
        <v>138</v>
      </c>
      <c r="AU285" s="16" t="s">
        <v>82</v>
      </c>
    </row>
    <row r="286" spans="2:47" s="1" customFormat="1" ht="12">
      <c r="B286" s="37"/>
      <c r="C286" s="38"/>
      <c r="D286" s="219" t="s">
        <v>140</v>
      </c>
      <c r="E286" s="38"/>
      <c r="F286" s="222" t="s">
        <v>411</v>
      </c>
      <c r="G286" s="38"/>
      <c r="H286" s="38"/>
      <c r="I286" s="130"/>
      <c r="J286" s="38"/>
      <c r="K286" s="38"/>
      <c r="L286" s="42"/>
      <c r="M286" s="221"/>
      <c r="N286" s="82"/>
      <c r="O286" s="82"/>
      <c r="P286" s="82"/>
      <c r="Q286" s="82"/>
      <c r="R286" s="82"/>
      <c r="S286" s="82"/>
      <c r="T286" s="83"/>
      <c r="AT286" s="16" t="s">
        <v>140</v>
      </c>
      <c r="AU286" s="16" t="s">
        <v>82</v>
      </c>
    </row>
    <row r="287" spans="2:51" s="12" customFormat="1" ht="12">
      <c r="B287" s="223"/>
      <c r="C287" s="224"/>
      <c r="D287" s="219" t="s">
        <v>142</v>
      </c>
      <c r="E287" s="225" t="s">
        <v>19</v>
      </c>
      <c r="F287" s="226" t="s">
        <v>212</v>
      </c>
      <c r="G287" s="224"/>
      <c r="H287" s="227">
        <v>478.688</v>
      </c>
      <c r="I287" s="228"/>
      <c r="J287" s="224"/>
      <c r="K287" s="224"/>
      <c r="L287" s="229"/>
      <c r="M287" s="230"/>
      <c r="N287" s="231"/>
      <c r="O287" s="231"/>
      <c r="P287" s="231"/>
      <c r="Q287" s="231"/>
      <c r="R287" s="231"/>
      <c r="S287" s="231"/>
      <c r="T287" s="232"/>
      <c r="AT287" s="233" t="s">
        <v>142</v>
      </c>
      <c r="AU287" s="233" t="s">
        <v>82</v>
      </c>
      <c r="AV287" s="12" t="s">
        <v>82</v>
      </c>
      <c r="AW287" s="12" t="s">
        <v>33</v>
      </c>
      <c r="AX287" s="12" t="s">
        <v>72</v>
      </c>
      <c r="AY287" s="233" t="s">
        <v>125</v>
      </c>
    </row>
    <row r="288" spans="2:65" s="1" customFormat="1" ht="14.4" customHeight="1">
      <c r="B288" s="37"/>
      <c r="C288" s="244" t="s">
        <v>412</v>
      </c>
      <c r="D288" s="244" t="s">
        <v>392</v>
      </c>
      <c r="E288" s="245" t="s">
        <v>413</v>
      </c>
      <c r="F288" s="246" t="s">
        <v>414</v>
      </c>
      <c r="G288" s="247" t="s">
        <v>133</v>
      </c>
      <c r="H288" s="248">
        <v>550.491</v>
      </c>
      <c r="I288" s="249"/>
      <c r="J288" s="250">
        <f>ROUND(I288*H288,2)</f>
        <v>0</v>
      </c>
      <c r="K288" s="246" t="s">
        <v>134</v>
      </c>
      <c r="L288" s="251"/>
      <c r="M288" s="252" t="s">
        <v>19</v>
      </c>
      <c r="N288" s="253" t="s">
        <v>43</v>
      </c>
      <c r="O288" s="82"/>
      <c r="P288" s="215">
        <f>O288*H288</f>
        <v>0</v>
      </c>
      <c r="Q288" s="215">
        <v>0.0003</v>
      </c>
      <c r="R288" s="215">
        <f>Q288*H288</f>
        <v>0.16514729999999997</v>
      </c>
      <c r="S288" s="215">
        <v>0</v>
      </c>
      <c r="T288" s="216">
        <f>S288*H288</f>
        <v>0</v>
      </c>
      <c r="AR288" s="217" t="s">
        <v>344</v>
      </c>
      <c r="AT288" s="217" t="s">
        <v>392</v>
      </c>
      <c r="AU288" s="217" t="s">
        <v>82</v>
      </c>
      <c r="AY288" s="16" t="s">
        <v>125</v>
      </c>
      <c r="BE288" s="218">
        <f>IF(N288="základní",J288,0)</f>
        <v>0</v>
      </c>
      <c r="BF288" s="218">
        <f>IF(N288="snížená",J288,0)</f>
        <v>0</v>
      </c>
      <c r="BG288" s="218">
        <f>IF(N288="zákl. přenesená",J288,0)</f>
        <v>0</v>
      </c>
      <c r="BH288" s="218">
        <f>IF(N288="sníž. přenesená",J288,0)</f>
        <v>0</v>
      </c>
      <c r="BI288" s="218">
        <f>IF(N288="nulová",J288,0)</f>
        <v>0</v>
      </c>
      <c r="BJ288" s="16" t="s">
        <v>80</v>
      </c>
      <c r="BK288" s="218">
        <f>ROUND(I288*H288,2)</f>
        <v>0</v>
      </c>
      <c r="BL288" s="16" t="s">
        <v>207</v>
      </c>
      <c r="BM288" s="217" t="s">
        <v>415</v>
      </c>
    </row>
    <row r="289" spans="2:47" s="1" customFormat="1" ht="12">
      <c r="B289" s="37"/>
      <c r="C289" s="38"/>
      <c r="D289" s="219" t="s">
        <v>138</v>
      </c>
      <c r="E289" s="38"/>
      <c r="F289" s="220" t="s">
        <v>414</v>
      </c>
      <c r="G289" s="38"/>
      <c r="H289" s="38"/>
      <c r="I289" s="130"/>
      <c r="J289" s="38"/>
      <c r="K289" s="38"/>
      <c r="L289" s="42"/>
      <c r="M289" s="221"/>
      <c r="N289" s="82"/>
      <c r="O289" s="82"/>
      <c r="P289" s="82"/>
      <c r="Q289" s="82"/>
      <c r="R289" s="82"/>
      <c r="S289" s="82"/>
      <c r="T289" s="83"/>
      <c r="AT289" s="16" t="s">
        <v>138</v>
      </c>
      <c r="AU289" s="16" t="s">
        <v>82</v>
      </c>
    </row>
    <row r="290" spans="2:51" s="12" customFormat="1" ht="12">
      <c r="B290" s="223"/>
      <c r="C290" s="224"/>
      <c r="D290" s="219" t="s">
        <v>142</v>
      </c>
      <c r="E290" s="224"/>
      <c r="F290" s="226" t="s">
        <v>397</v>
      </c>
      <c r="G290" s="224"/>
      <c r="H290" s="227">
        <v>550.491</v>
      </c>
      <c r="I290" s="228"/>
      <c r="J290" s="224"/>
      <c r="K290" s="224"/>
      <c r="L290" s="229"/>
      <c r="M290" s="230"/>
      <c r="N290" s="231"/>
      <c r="O290" s="231"/>
      <c r="P290" s="231"/>
      <c r="Q290" s="231"/>
      <c r="R290" s="231"/>
      <c r="S290" s="231"/>
      <c r="T290" s="232"/>
      <c r="AT290" s="233" t="s">
        <v>142</v>
      </c>
      <c r="AU290" s="233" t="s">
        <v>82</v>
      </c>
      <c r="AV290" s="12" t="s">
        <v>82</v>
      </c>
      <c r="AW290" s="12" t="s">
        <v>4</v>
      </c>
      <c r="AX290" s="12" t="s">
        <v>80</v>
      </c>
      <c r="AY290" s="233" t="s">
        <v>125</v>
      </c>
    </row>
    <row r="291" spans="2:65" s="1" customFormat="1" ht="14.4" customHeight="1">
      <c r="B291" s="37"/>
      <c r="C291" s="206" t="s">
        <v>416</v>
      </c>
      <c r="D291" s="206" t="s">
        <v>130</v>
      </c>
      <c r="E291" s="207" t="s">
        <v>417</v>
      </c>
      <c r="F291" s="208" t="s">
        <v>418</v>
      </c>
      <c r="G291" s="209" t="s">
        <v>313</v>
      </c>
      <c r="H291" s="210">
        <v>1.307</v>
      </c>
      <c r="I291" s="211"/>
      <c r="J291" s="212">
        <f>ROUND(I291*H291,2)</f>
        <v>0</v>
      </c>
      <c r="K291" s="208" t="s">
        <v>134</v>
      </c>
      <c r="L291" s="42"/>
      <c r="M291" s="213" t="s">
        <v>19</v>
      </c>
      <c r="N291" s="214" t="s">
        <v>43</v>
      </c>
      <c r="O291" s="82"/>
      <c r="P291" s="215">
        <f>O291*H291</f>
        <v>0</v>
      </c>
      <c r="Q291" s="215">
        <v>0</v>
      </c>
      <c r="R291" s="215">
        <f>Q291*H291</f>
        <v>0</v>
      </c>
      <c r="S291" s="215">
        <v>0</v>
      </c>
      <c r="T291" s="216">
        <f>S291*H291</f>
        <v>0</v>
      </c>
      <c r="AR291" s="217" t="s">
        <v>207</v>
      </c>
      <c r="AT291" s="217" t="s">
        <v>130</v>
      </c>
      <c r="AU291" s="217" t="s">
        <v>82</v>
      </c>
      <c r="AY291" s="16" t="s">
        <v>125</v>
      </c>
      <c r="BE291" s="218">
        <f>IF(N291="základní",J291,0)</f>
        <v>0</v>
      </c>
      <c r="BF291" s="218">
        <f>IF(N291="snížená",J291,0)</f>
        <v>0</v>
      </c>
      <c r="BG291" s="218">
        <f>IF(N291="zákl. přenesená",J291,0)</f>
        <v>0</v>
      </c>
      <c r="BH291" s="218">
        <f>IF(N291="sníž. přenesená",J291,0)</f>
        <v>0</v>
      </c>
      <c r="BI291" s="218">
        <f>IF(N291="nulová",J291,0)</f>
        <v>0</v>
      </c>
      <c r="BJ291" s="16" t="s">
        <v>80</v>
      </c>
      <c r="BK291" s="218">
        <f>ROUND(I291*H291,2)</f>
        <v>0</v>
      </c>
      <c r="BL291" s="16" t="s">
        <v>207</v>
      </c>
      <c r="BM291" s="217" t="s">
        <v>419</v>
      </c>
    </row>
    <row r="292" spans="2:47" s="1" customFormat="1" ht="12">
      <c r="B292" s="37"/>
      <c r="C292" s="38"/>
      <c r="D292" s="219" t="s">
        <v>138</v>
      </c>
      <c r="E292" s="38"/>
      <c r="F292" s="220" t="s">
        <v>420</v>
      </c>
      <c r="G292" s="38"/>
      <c r="H292" s="38"/>
      <c r="I292" s="130"/>
      <c r="J292" s="38"/>
      <c r="K292" s="38"/>
      <c r="L292" s="42"/>
      <c r="M292" s="221"/>
      <c r="N292" s="82"/>
      <c r="O292" s="82"/>
      <c r="P292" s="82"/>
      <c r="Q292" s="82"/>
      <c r="R292" s="82"/>
      <c r="S292" s="82"/>
      <c r="T292" s="83"/>
      <c r="AT292" s="16" t="s">
        <v>138</v>
      </c>
      <c r="AU292" s="16" t="s">
        <v>82</v>
      </c>
    </row>
    <row r="293" spans="2:47" s="1" customFormat="1" ht="12">
      <c r="B293" s="37"/>
      <c r="C293" s="38"/>
      <c r="D293" s="219" t="s">
        <v>140</v>
      </c>
      <c r="E293" s="38"/>
      <c r="F293" s="222" t="s">
        <v>421</v>
      </c>
      <c r="G293" s="38"/>
      <c r="H293" s="38"/>
      <c r="I293" s="130"/>
      <c r="J293" s="38"/>
      <c r="K293" s="38"/>
      <c r="L293" s="42"/>
      <c r="M293" s="221"/>
      <c r="N293" s="82"/>
      <c r="O293" s="82"/>
      <c r="P293" s="82"/>
      <c r="Q293" s="82"/>
      <c r="R293" s="82"/>
      <c r="S293" s="82"/>
      <c r="T293" s="83"/>
      <c r="AT293" s="16" t="s">
        <v>140</v>
      </c>
      <c r="AU293" s="16" t="s">
        <v>82</v>
      </c>
    </row>
    <row r="294" spans="2:63" s="11" customFormat="1" ht="22.8" customHeight="1">
      <c r="B294" s="190"/>
      <c r="C294" s="191"/>
      <c r="D294" s="192" t="s">
        <v>71</v>
      </c>
      <c r="E294" s="204" t="s">
        <v>422</v>
      </c>
      <c r="F294" s="204" t="s">
        <v>423</v>
      </c>
      <c r="G294" s="191"/>
      <c r="H294" s="191"/>
      <c r="I294" s="194"/>
      <c r="J294" s="205">
        <f>BK294</f>
        <v>0</v>
      </c>
      <c r="K294" s="191"/>
      <c r="L294" s="196"/>
      <c r="M294" s="197"/>
      <c r="N294" s="198"/>
      <c r="O294" s="198"/>
      <c r="P294" s="199">
        <f>SUM(P295:P328)</f>
        <v>0</v>
      </c>
      <c r="Q294" s="198"/>
      <c r="R294" s="199">
        <f>SUM(R295:R328)</f>
        <v>0.551975</v>
      </c>
      <c r="S294" s="198"/>
      <c r="T294" s="200">
        <f>SUM(T295:T328)</f>
        <v>0</v>
      </c>
      <c r="AR294" s="201" t="s">
        <v>82</v>
      </c>
      <c r="AT294" s="202" t="s">
        <v>71</v>
      </c>
      <c r="AU294" s="202" t="s">
        <v>80</v>
      </c>
      <c r="AY294" s="201" t="s">
        <v>125</v>
      </c>
      <c r="BK294" s="203">
        <f>SUM(BK295:BK328)</f>
        <v>0</v>
      </c>
    </row>
    <row r="295" spans="2:65" s="1" customFormat="1" ht="14.4" customHeight="1">
      <c r="B295" s="37"/>
      <c r="C295" s="206" t="s">
        <v>424</v>
      </c>
      <c r="D295" s="206" t="s">
        <v>130</v>
      </c>
      <c r="E295" s="207" t="s">
        <v>425</v>
      </c>
      <c r="F295" s="208" t="s">
        <v>426</v>
      </c>
      <c r="G295" s="209" t="s">
        <v>173</v>
      </c>
      <c r="H295" s="210">
        <v>30</v>
      </c>
      <c r="I295" s="211"/>
      <c r="J295" s="212">
        <f>ROUND(I295*H295,2)</f>
        <v>0</v>
      </c>
      <c r="K295" s="208" t="s">
        <v>134</v>
      </c>
      <c r="L295" s="42"/>
      <c r="M295" s="213" t="s">
        <v>19</v>
      </c>
      <c r="N295" s="214" t="s">
        <v>43</v>
      </c>
      <c r="O295" s="82"/>
      <c r="P295" s="215">
        <f>O295*H295</f>
        <v>0</v>
      </c>
      <c r="Q295" s="215">
        <v>0</v>
      </c>
      <c r="R295" s="215">
        <f>Q295*H295</f>
        <v>0</v>
      </c>
      <c r="S295" s="215">
        <v>0</v>
      </c>
      <c r="T295" s="216">
        <f>S295*H295</f>
        <v>0</v>
      </c>
      <c r="AR295" s="217" t="s">
        <v>207</v>
      </c>
      <c r="AT295" s="217" t="s">
        <v>130</v>
      </c>
      <c r="AU295" s="217" t="s">
        <v>82</v>
      </c>
      <c r="AY295" s="16" t="s">
        <v>125</v>
      </c>
      <c r="BE295" s="218">
        <f>IF(N295="základní",J295,0)</f>
        <v>0</v>
      </c>
      <c r="BF295" s="218">
        <f>IF(N295="snížená",J295,0)</f>
        <v>0</v>
      </c>
      <c r="BG295" s="218">
        <f>IF(N295="zákl. přenesená",J295,0)</f>
        <v>0</v>
      </c>
      <c r="BH295" s="218">
        <f>IF(N295="sníž. přenesená",J295,0)</f>
        <v>0</v>
      </c>
      <c r="BI295" s="218">
        <f>IF(N295="nulová",J295,0)</f>
        <v>0</v>
      </c>
      <c r="BJ295" s="16" t="s">
        <v>80</v>
      </c>
      <c r="BK295" s="218">
        <f>ROUND(I295*H295,2)</f>
        <v>0</v>
      </c>
      <c r="BL295" s="16" t="s">
        <v>207</v>
      </c>
      <c r="BM295" s="217" t="s">
        <v>427</v>
      </c>
    </row>
    <row r="296" spans="2:47" s="1" customFormat="1" ht="12">
      <c r="B296" s="37"/>
      <c r="C296" s="38"/>
      <c r="D296" s="219" t="s">
        <v>138</v>
      </c>
      <c r="E296" s="38"/>
      <c r="F296" s="220" t="s">
        <v>428</v>
      </c>
      <c r="G296" s="38"/>
      <c r="H296" s="38"/>
      <c r="I296" s="130"/>
      <c r="J296" s="38"/>
      <c r="K296" s="38"/>
      <c r="L296" s="42"/>
      <c r="M296" s="221"/>
      <c r="N296" s="82"/>
      <c r="O296" s="82"/>
      <c r="P296" s="82"/>
      <c r="Q296" s="82"/>
      <c r="R296" s="82"/>
      <c r="S296" s="82"/>
      <c r="T296" s="83"/>
      <c r="AT296" s="16" t="s">
        <v>138</v>
      </c>
      <c r="AU296" s="16" t="s">
        <v>82</v>
      </c>
    </row>
    <row r="297" spans="2:47" s="1" customFormat="1" ht="12">
      <c r="B297" s="37"/>
      <c r="C297" s="38"/>
      <c r="D297" s="219" t="s">
        <v>210</v>
      </c>
      <c r="E297" s="38"/>
      <c r="F297" s="222" t="s">
        <v>429</v>
      </c>
      <c r="G297" s="38"/>
      <c r="H297" s="38"/>
      <c r="I297" s="130"/>
      <c r="J297" s="38"/>
      <c r="K297" s="38"/>
      <c r="L297" s="42"/>
      <c r="M297" s="221"/>
      <c r="N297" s="82"/>
      <c r="O297" s="82"/>
      <c r="P297" s="82"/>
      <c r="Q297" s="82"/>
      <c r="R297" s="82"/>
      <c r="S297" s="82"/>
      <c r="T297" s="83"/>
      <c r="AT297" s="16" t="s">
        <v>210</v>
      </c>
      <c r="AU297" s="16" t="s">
        <v>82</v>
      </c>
    </row>
    <row r="298" spans="2:51" s="12" customFormat="1" ht="12">
      <c r="B298" s="223"/>
      <c r="C298" s="224"/>
      <c r="D298" s="219" t="s">
        <v>142</v>
      </c>
      <c r="E298" s="225" t="s">
        <v>19</v>
      </c>
      <c r="F298" s="226" t="s">
        <v>430</v>
      </c>
      <c r="G298" s="224"/>
      <c r="H298" s="227">
        <v>30</v>
      </c>
      <c r="I298" s="228"/>
      <c r="J298" s="224"/>
      <c r="K298" s="224"/>
      <c r="L298" s="229"/>
      <c r="M298" s="230"/>
      <c r="N298" s="231"/>
      <c r="O298" s="231"/>
      <c r="P298" s="231"/>
      <c r="Q298" s="231"/>
      <c r="R298" s="231"/>
      <c r="S298" s="231"/>
      <c r="T298" s="232"/>
      <c r="AT298" s="233" t="s">
        <v>142</v>
      </c>
      <c r="AU298" s="233" t="s">
        <v>82</v>
      </c>
      <c r="AV298" s="12" t="s">
        <v>82</v>
      </c>
      <c r="AW298" s="12" t="s">
        <v>33</v>
      </c>
      <c r="AX298" s="12" t="s">
        <v>72</v>
      </c>
      <c r="AY298" s="233" t="s">
        <v>125</v>
      </c>
    </row>
    <row r="299" spans="2:65" s="1" customFormat="1" ht="14.4" customHeight="1">
      <c r="B299" s="37"/>
      <c r="C299" s="244" t="s">
        <v>431</v>
      </c>
      <c r="D299" s="244" t="s">
        <v>392</v>
      </c>
      <c r="E299" s="245" t="s">
        <v>432</v>
      </c>
      <c r="F299" s="246" t="s">
        <v>433</v>
      </c>
      <c r="G299" s="247" t="s">
        <v>173</v>
      </c>
      <c r="H299" s="248">
        <v>60</v>
      </c>
      <c r="I299" s="249"/>
      <c r="J299" s="250">
        <f>ROUND(I299*H299,2)</f>
        <v>0</v>
      </c>
      <c r="K299" s="246" t="s">
        <v>134</v>
      </c>
      <c r="L299" s="251"/>
      <c r="M299" s="252" t="s">
        <v>19</v>
      </c>
      <c r="N299" s="253" t="s">
        <v>43</v>
      </c>
      <c r="O299" s="82"/>
      <c r="P299" s="215">
        <f>O299*H299</f>
        <v>0</v>
      </c>
      <c r="Q299" s="215">
        <v>0.0018</v>
      </c>
      <c r="R299" s="215">
        <f>Q299*H299</f>
        <v>0.108</v>
      </c>
      <c r="S299" s="215">
        <v>0</v>
      </c>
      <c r="T299" s="216">
        <f>S299*H299</f>
        <v>0</v>
      </c>
      <c r="AR299" s="217" t="s">
        <v>344</v>
      </c>
      <c r="AT299" s="217" t="s">
        <v>392</v>
      </c>
      <c r="AU299" s="217" t="s">
        <v>82</v>
      </c>
      <c r="AY299" s="16" t="s">
        <v>125</v>
      </c>
      <c r="BE299" s="218">
        <f>IF(N299="základní",J299,0)</f>
        <v>0</v>
      </c>
      <c r="BF299" s="218">
        <f>IF(N299="snížená",J299,0)</f>
        <v>0</v>
      </c>
      <c r="BG299" s="218">
        <f>IF(N299="zákl. přenesená",J299,0)</f>
        <v>0</v>
      </c>
      <c r="BH299" s="218">
        <f>IF(N299="sníž. přenesená",J299,0)</f>
        <v>0</v>
      </c>
      <c r="BI299" s="218">
        <f>IF(N299="nulová",J299,0)</f>
        <v>0</v>
      </c>
      <c r="BJ299" s="16" t="s">
        <v>80</v>
      </c>
      <c r="BK299" s="218">
        <f>ROUND(I299*H299,2)</f>
        <v>0</v>
      </c>
      <c r="BL299" s="16" t="s">
        <v>207</v>
      </c>
      <c r="BM299" s="217" t="s">
        <v>434</v>
      </c>
    </row>
    <row r="300" spans="2:47" s="1" customFormat="1" ht="12">
      <c r="B300" s="37"/>
      <c r="C300" s="38"/>
      <c r="D300" s="219" t="s">
        <v>138</v>
      </c>
      <c r="E300" s="38"/>
      <c r="F300" s="220" t="s">
        <v>433</v>
      </c>
      <c r="G300" s="38"/>
      <c r="H300" s="38"/>
      <c r="I300" s="130"/>
      <c r="J300" s="38"/>
      <c r="K300" s="38"/>
      <c r="L300" s="42"/>
      <c r="M300" s="221"/>
      <c r="N300" s="82"/>
      <c r="O300" s="82"/>
      <c r="P300" s="82"/>
      <c r="Q300" s="82"/>
      <c r="R300" s="82"/>
      <c r="S300" s="82"/>
      <c r="T300" s="83"/>
      <c r="AT300" s="16" t="s">
        <v>138</v>
      </c>
      <c r="AU300" s="16" t="s">
        <v>82</v>
      </c>
    </row>
    <row r="301" spans="2:51" s="12" customFormat="1" ht="12">
      <c r="B301" s="223"/>
      <c r="C301" s="224"/>
      <c r="D301" s="219" t="s">
        <v>142</v>
      </c>
      <c r="E301" s="225" t="s">
        <v>19</v>
      </c>
      <c r="F301" s="226" t="s">
        <v>435</v>
      </c>
      <c r="G301" s="224"/>
      <c r="H301" s="227">
        <v>60</v>
      </c>
      <c r="I301" s="228"/>
      <c r="J301" s="224"/>
      <c r="K301" s="224"/>
      <c r="L301" s="229"/>
      <c r="M301" s="230"/>
      <c r="N301" s="231"/>
      <c r="O301" s="231"/>
      <c r="P301" s="231"/>
      <c r="Q301" s="231"/>
      <c r="R301" s="231"/>
      <c r="S301" s="231"/>
      <c r="T301" s="232"/>
      <c r="AT301" s="233" t="s">
        <v>142</v>
      </c>
      <c r="AU301" s="233" t="s">
        <v>82</v>
      </c>
      <c r="AV301" s="12" t="s">
        <v>82</v>
      </c>
      <c r="AW301" s="12" t="s">
        <v>33</v>
      </c>
      <c r="AX301" s="12" t="s">
        <v>72</v>
      </c>
      <c r="AY301" s="233" t="s">
        <v>125</v>
      </c>
    </row>
    <row r="302" spans="2:65" s="1" customFormat="1" ht="14.4" customHeight="1">
      <c r="B302" s="37"/>
      <c r="C302" s="244" t="s">
        <v>436</v>
      </c>
      <c r="D302" s="244" t="s">
        <v>392</v>
      </c>
      <c r="E302" s="245" t="s">
        <v>437</v>
      </c>
      <c r="F302" s="246" t="s">
        <v>438</v>
      </c>
      <c r="G302" s="247" t="s">
        <v>180</v>
      </c>
      <c r="H302" s="248">
        <v>60</v>
      </c>
      <c r="I302" s="249"/>
      <c r="J302" s="250">
        <f>ROUND(I302*H302,2)</f>
        <v>0</v>
      </c>
      <c r="K302" s="246" t="s">
        <v>134</v>
      </c>
      <c r="L302" s="251"/>
      <c r="M302" s="252" t="s">
        <v>19</v>
      </c>
      <c r="N302" s="253" t="s">
        <v>43</v>
      </c>
      <c r="O302" s="82"/>
      <c r="P302" s="215">
        <f>O302*H302</f>
        <v>0</v>
      </c>
      <c r="Q302" s="215">
        <v>0.0002</v>
      </c>
      <c r="R302" s="215">
        <f>Q302*H302</f>
        <v>0.012</v>
      </c>
      <c r="S302" s="215">
        <v>0</v>
      </c>
      <c r="T302" s="216">
        <f>S302*H302</f>
        <v>0</v>
      </c>
      <c r="AR302" s="217" t="s">
        <v>344</v>
      </c>
      <c r="AT302" s="217" t="s">
        <v>392</v>
      </c>
      <c r="AU302" s="217" t="s">
        <v>82</v>
      </c>
      <c r="AY302" s="16" t="s">
        <v>125</v>
      </c>
      <c r="BE302" s="218">
        <f>IF(N302="základní",J302,0)</f>
        <v>0</v>
      </c>
      <c r="BF302" s="218">
        <f>IF(N302="snížená",J302,0)</f>
        <v>0</v>
      </c>
      <c r="BG302" s="218">
        <f>IF(N302="zákl. přenesená",J302,0)</f>
        <v>0</v>
      </c>
      <c r="BH302" s="218">
        <f>IF(N302="sníž. přenesená",J302,0)</f>
        <v>0</v>
      </c>
      <c r="BI302" s="218">
        <f>IF(N302="nulová",J302,0)</f>
        <v>0</v>
      </c>
      <c r="BJ302" s="16" t="s">
        <v>80</v>
      </c>
      <c r="BK302" s="218">
        <f>ROUND(I302*H302,2)</f>
        <v>0</v>
      </c>
      <c r="BL302" s="16" t="s">
        <v>207</v>
      </c>
      <c r="BM302" s="217" t="s">
        <v>439</v>
      </c>
    </row>
    <row r="303" spans="2:47" s="1" customFormat="1" ht="12">
      <c r="B303" s="37"/>
      <c r="C303" s="38"/>
      <c r="D303" s="219" t="s">
        <v>138</v>
      </c>
      <c r="E303" s="38"/>
      <c r="F303" s="220" t="s">
        <v>438</v>
      </c>
      <c r="G303" s="38"/>
      <c r="H303" s="38"/>
      <c r="I303" s="130"/>
      <c r="J303" s="38"/>
      <c r="K303" s="38"/>
      <c r="L303" s="42"/>
      <c r="M303" s="221"/>
      <c r="N303" s="82"/>
      <c r="O303" s="82"/>
      <c r="P303" s="82"/>
      <c r="Q303" s="82"/>
      <c r="R303" s="82"/>
      <c r="S303" s="82"/>
      <c r="T303" s="83"/>
      <c r="AT303" s="16" t="s">
        <v>138</v>
      </c>
      <c r="AU303" s="16" t="s">
        <v>82</v>
      </c>
    </row>
    <row r="304" spans="2:51" s="12" customFormat="1" ht="12">
      <c r="B304" s="223"/>
      <c r="C304" s="224"/>
      <c r="D304" s="219" t="s">
        <v>142</v>
      </c>
      <c r="E304" s="225" t="s">
        <v>19</v>
      </c>
      <c r="F304" s="226" t="s">
        <v>440</v>
      </c>
      <c r="G304" s="224"/>
      <c r="H304" s="227">
        <v>60</v>
      </c>
      <c r="I304" s="228"/>
      <c r="J304" s="224"/>
      <c r="K304" s="224"/>
      <c r="L304" s="229"/>
      <c r="M304" s="230"/>
      <c r="N304" s="231"/>
      <c r="O304" s="231"/>
      <c r="P304" s="231"/>
      <c r="Q304" s="231"/>
      <c r="R304" s="231"/>
      <c r="S304" s="231"/>
      <c r="T304" s="232"/>
      <c r="AT304" s="233" t="s">
        <v>142</v>
      </c>
      <c r="AU304" s="233" t="s">
        <v>82</v>
      </c>
      <c r="AV304" s="12" t="s">
        <v>82</v>
      </c>
      <c r="AW304" s="12" t="s">
        <v>33</v>
      </c>
      <c r="AX304" s="12" t="s">
        <v>72</v>
      </c>
      <c r="AY304" s="233" t="s">
        <v>125</v>
      </c>
    </row>
    <row r="305" spans="2:65" s="1" customFormat="1" ht="14.4" customHeight="1">
      <c r="B305" s="37"/>
      <c r="C305" s="244" t="s">
        <v>441</v>
      </c>
      <c r="D305" s="244" t="s">
        <v>392</v>
      </c>
      <c r="E305" s="245" t="s">
        <v>442</v>
      </c>
      <c r="F305" s="246" t="s">
        <v>443</v>
      </c>
      <c r="G305" s="247" t="s">
        <v>180</v>
      </c>
      <c r="H305" s="248">
        <v>60</v>
      </c>
      <c r="I305" s="249"/>
      <c r="J305" s="250">
        <f>ROUND(I305*H305,2)</f>
        <v>0</v>
      </c>
      <c r="K305" s="246" t="s">
        <v>134</v>
      </c>
      <c r="L305" s="251"/>
      <c r="M305" s="252" t="s">
        <v>19</v>
      </c>
      <c r="N305" s="253" t="s">
        <v>43</v>
      </c>
      <c r="O305" s="82"/>
      <c r="P305" s="215">
        <f>O305*H305</f>
        <v>0</v>
      </c>
      <c r="Q305" s="215">
        <v>0.0002</v>
      </c>
      <c r="R305" s="215">
        <f>Q305*H305</f>
        <v>0.012</v>
      </c>
      <c r="S305" s="215">
        <v>0</v>
      </c>
      <c r="T305" s="216">
        <f>S305*H305</f>
        <v>0</v>
      </c>
      <c r="AR305" s="217" t="s">
        <v>344</v>
      </c>
      <c r="AT305" s="217" t="s">
        <v>392</v>
      </c>
      <c r="AU305" s="217" t="s">
        <v>82</v>
      </c>
      <c r="AY305" s="16" t="s">
        <v>125</v>
      </c>
      <c r="BE305" s="218">
        <f>IF(N305="základní",J305,0)</f>
        <v>0</v>
      </c>
      <c r="BF305" s="218">
        <f>IF(N305="snížená",J305,0)</f>
        <v>0</v>
      </c>
      <c r="BG305" s="218">
        <f>IF(N305="zákl. přenesená",J305,0)</f>
        <v>0</v>
      </c>
      <c r="BH305" s="218">
        <f>IF(N305="sníž. přenesená",J305,0)</f>
        <v>0</v>
      </c>
      <c r="BI305" s="218">
        <f>IF(N305="nulová",J305,0)</f>
        <v>0</v>
      </c>
      <c r="BJ305" s="16" t="s">
        <v>80</v>
      </c>
      <c r="BK305" s="218">
        <f>ROUND(I305*H305,2)</f>
        <v>0</v>
      </c>
      <c r="BL305" s="16" t="s">
        <v>207</v>
      </c>
      <c r="BM305" s="217" t="s">
        <v>444</v>
      </c>
    </row>
    <row r="306" spans="2:47" s="1" customFormat="1" ht="12">
      <c r="B306" s="37"/>
      <c r="C306" s="38"/>
      <c r="D306" s="219" t="s">
        <v>138</v>
      </c>
      <c r="E306" s="38"/>
      <c r="F306" s="220" t="s">
        <v>443</v>
      </c>
      <c r="G306" s="38"/>
      <c r="H306" s="38"/>
      <c r="I306" s="130"/>
      <c r="J306" s="38"/>
      <c r="K306" s="38"/>
      <c r="L306" s="42"/>
      <c r="M306" s="221"/>
      <c r="N306" s="82"/>
      <c r="O306" s="82"/>
      <c r="P306" s="82"/>
      <c r="Q306" s="82"/>
      <c r="R306" s="82"/>
      <c r="S306" s="82"/>
      <c r="T306" s="83"/>
      <c r="AT306" s="16" t="s">
        <v>138</v>
      </c>
      <c r="AU306" s="16" t="s">
        <v>82</v>
      </c>
    </row>
    <row r="307" spans="2:51" s="12" customFormat="1" ht="12">
      <c r="B307" s="223"/>
      <c r="C307" s="224"/>
      <c r="D307" s="219" t="s">
        <v>142</v>
      </c>
      <c r="E307" s="225" t="s">
        <v>19</v>
      </c>
      <c r="F307" s="226" t="s">
        <v>440</v>
      </c>
      <c r="G307" s="224"/>
      <c r="H307" s="227">
        <v>60</v>
      </c>
      <c r="I307" s="228"/>
      <c r="J307" s="224"/>
      <c r="K307" s="224"/>
      <c r="L307" s="229"/>
      <c r="M307" s="230"/>
      <c r="N307" s="231"/>
      <c r="O307" s="231"/>
      <c r="P307" s="231"/>
      <c r="Q307" s="231"/>
      <c r="R307" s="231"/>
      <c r="S307" s="231"/>
      <c r="T307" s="232"/>
      <c r="AT307" s="233" t="s">
        <v>142</v>
      </c>
      <c r="AU307" s="233" t="s">
        <v>82</v>
      </c>
      <c r="AV307" s="12" t="s">
        <v>82</v>
      </c>
      <c r="AW307" s="12" t="s">
        <v>33</v>
      </c>
      <c r="AX307" s="12" t="s">
        <v>72</v>
      </c>
      <c r="AY307" s="233" t="s">
        <v>125</v>
      </c>
    </row>
    <row r="308" spans="2:65" s="1" customFormat="1" ht="14.4" customHeight="1">
      <c r="B308" s="37"/>
      <c r="C308" s="206" t="s">
        <v>445</v>
      </c>
      <c r="D308" s="206" t="s">
        <v>130</v>
      </c>
      <c r="E308" s="207" t="s">
        <v>446</v>
      </c>
      <c r="F308" s="208" t="s">
        <v>447</v>
      </c>
      <c r="G308" s="209" t="s">
        <v>173</v>
      </c>
      <c r="H308" s="210">
        <v>28.75</v>
      </c>
      <c r="I308" s="211"/>
      <c r="J308" s="212">
        <f>ROUND(I308*H308,2)</f>
        <v>0</v>
      </c>
      <c r="K308" s="208" t="s">
        <v>134</v>
      </c>
      <c r="L308" s="42"/>
      <c r="M308" s="213" t="s">
        <v>19</v>
      </c>
      <c r="N308" s="214" t="s">
        <v>43</v>
      </c>
      <c r="O308" s="82"/>
      <c r="P308" s="215">
        <f>O308*H308</f>
        <v>0</v>
      </c>
      <c r="Q308" s="215">
        <v>0.00218</v>
      </c>
      <c r="R308" s="215">
        <f>Q308*H308</f>
        <v>0.06267500000000001</v>
      </c>
      <c r="S308" s="215">
        <v>0</v>
      </c>
      <c r="T308" s="216">
        <f>S308*H308</f>
        <v>0</v>
      </c>
      <c r="AR308" s="217" t="s">
        <v>207</v>
      </c>
      <c r="AT308" s="217" t="s">
        <v>130</v>
      </c>
      <c r="AU308" s="217" t="s">
        <v>82</v>
      </c>
      <c r="AY308" s="16" t="s">
        <v>125</v>
      </c>
      <c r="BE308" s="218">
        <f>IF(N308="základní",J308,0)</f>
        <v>0</v>
      </c>
      <c r="BF308" s="218">
        <f>IF(N308="snížená",J308,0)</f>
        <v>0</v>
      </c>
      <c r="BG308" s="218">
        <f>IF(N308="zákl. přenesená",J308,0)</f>
        <v>0</v>
      </c>
      <c r="BH308" s="218">
        <f>IF(N308="sníž. přenesená",J308,0)</f>
        <v>0</v>
      </c>
      <c r="BI308" s="218">
        <f>IF(N308="nulová",J308,0)</f>
        <v>0</v>
      </c>
      <c r="BJ308" s="16" t="s">
        <v>80</v>
      </c>
      <c r="BK308" s="218">
        <f>ROUND(I308*H308,2)</f>
        <v>0</v>
      </c>
      <c r="BL308" s="16" t="s">
        <v>207</v>
      </c>
      <c r="BM308" s="217" t="s">
        <v>448</v>
      </c>
    </row>
    <row r="309" spans="2:47" s="1" customFormat="1" ht="12">
      <c r="B309" s="37"/>
      <c r="C309" s="38"/>
      <c r="D309" s="219" t="s">
        <v>138</v>
      </c>
      <c r="E309" s="38"/>
      <c r="F309" s="220" t="s">
        <v>449</v>
      </c>
      <c r="G309" s="38"/>
      <c r="H309" s="38"/>
      <c r="I309" s="130"/>
      <c r="J309" s="38"/>
      <c r="K309" s="38"/>
      <c r="L309" s="42"/>
      <c r="M309" s="221"/>
      <c r="N309" s="82"/>
      <c r="O309" s="82"/>
      <c r="P309" s="82"/>
      <c r="Q309" s="82"/>
      <c r="R309" s="82"/>
      <c r="S309" s="82"/>
      <c r="T309" s="83"/>
      <c r="AT309" s="16" t="s">
        <v>138</v>
      </c>
      <c r="AU309" s="16" t="s">
        <v>82</v>
      </c>
    </row>
    <row r="310" spans="2:47" s="1" customFormat="1" ht="12">
      <c r="B310" s="37"/>
      <c r="C310" s="38"/>
      <c r="D310" s="219" t="s">
        <v>140</v>
      </c>
      <c r="E310" s="38"/>
      <c r="F310" s="222" t="s">
        <v>450</v>
      </c>
      <c r="G310" s="38"/>
      <c r="H310" s="38"/>
      <c r="I310" s="130"/>
      <c r="J310" s="38"/>
      <c r="K310" s="38"/>
      <c r="L310" s="42"/>
      <c r="M310" s="221"/>
      <c r="N310" s="82"/>
      <c r="O310" s="82"/>
      <c r="P310" s="82"/>
      <c r="Q310" s="82"/>
      <c r="R310" s="82"/>
      <c r="S310" s="82"/>
      <c r="T310" s="83"/>
      <c r="AT310" s="16" t="s">
        <v>140</v>
      </c>
      <c r="AU310" s="16" t="s">
        <v>82</v>
      </c>
    </row>
    <row r="311" spans="2:47" s="1" customFormat="1" ht="12">
      <c r="B311" s="37"/>
      <c r="C311" s="38"/>
      <c r="D311" s="219" t="s">
        <v>210</v>
      </c>
      <c r="E311" s="38"/>
      <c r="F311" s="222" t="s">
        <v>451</v>
      </c>
      <c r="G311" s="38"/>
      <c r="H311" s="38"/>
      <c r="I311" s="130"/>
      <c r="J311" s="38"/>
      <c r="K311" s="38"/>
      <c r="L311" s="42"/>
      <c r="M311" s="221"/>
      <c r="N311" s="82"/>
      <c r="O311" s="82"/>
      <c r="P311" s="82"/>
      <c r="Q311" s="82"/>
      <c r="R311" s="82"/>
      <c r="S311" s="82"/>
      <c r="T311" s="83"/>
      <c r="AT311" s="16" t="s">
        <v>210</v>
      </c>
      <c r="AU311" s="16" t="s">
        <v>82</v>
      </c>
    </row>
    <row r="312" spans="2:51" s="12" customFormat="1" ht="12">
      <c r="B312" s="223"/>
      <c r="C312" s="224"/>
      <c r="D312" s="219" t="s">
        <v>142</v>
      </c>
      <c r="E312" s="225" t="s">
        <v>19</v>
      </c>
      <c r="F312" s="226" t="s">
        <v>226</v>
      </c>
      <c r="G312" s="224"/>
      <c r="H312" s="227">
        <v>28.75</v>
      </c>
      <c r="I312" s="228"/>
      <c r="J312" s="224"/>
      <c r="K312" s="224"/>
      <c r="L312" s="229"/>
      <c r="M312" s="230"/>
      <c r="N312" s="231"/>
      <c r="O312" s="231"/>
      <c r="P312" s="231"/>
      <c r="Q312" s="231"/>
      <c r="R312" s="231"/>
      <c r="S312" s="231"/>
      <c r="T312" s="232"/>
      <c r="AT312" s="233" t="s">
        <v>142</v>
      </c>
      <c r="AU312" s="233" t="s">
        <v>82</v>
      </c>
      <c r="AV312" s="12" t="s">
        <v>82</v>
      </c>
      <c r="AW312" s="12" t="s">
        <v>33</v>
      </c>
      <c r="AX312" s="12" t="s">
        <v>72</v>
      </c>
      <c r="AY312" s="233" t="s">
        <v>125</v>
      </c>
    </row>
    <row r="313" spans="2:65" s="1" customFormat="1" ht="14.4" customHeight="1">
      <c r="B313" s="37"/>
      <c r="C313" s="206" t="s">
        <v>452</v>
      </c>
      <c r="D313" s="206" t="s">
        <v>130</v>
      </c>
      <c r="E313" s="207" t="s">
        <v>453</v>
      </c>
      <c r="F313" s="208" t="s">
        <v>454</v>
      </c>
      <c r="G313" s="209" t="s">
        <v>173</v>
      </c>
      <c r="H313" s="210">
        <v>66.6</v>
      </c>
      <c r="I313" s="211"/>
      <c r="J313" s="212">
        <f>ROUND(I313*H313,2)</f>
        <v>0</v>
      </c>
      <c r="K313" s="208" t="s">
        <v>134</v>
      </c>
      <c r="L313" s="42"/>
      <c r="M313" s="213" t="s">
        <v>19</v>
      </c>
      <c r="N313" s="214" t="s">
        <v>43</v>
      </c>
      <c r="O313" s="82"/>
      <c r="P313" s="215">
        <f>O313*H313</f>
        <v>0</v>
      </c>
      <c r="Q313" s="215">
        <v>0.00227</v>
      </c>
      <c r="R313" s="215">
        <f>Q313*H313</f>
        <v>0.15118199999999998</v>
      </c>
      <c r="S313" s="215">
        <v>0</v>
      </c>
      <c r="T313" s="216">
        <f>S313*H313</f>
        <v>0</v>
      </c>
      <c r="AR313" s="217" t="s">
        <v>207</v>
      </c>
      <c r="AT313" s="217" t="s">
        <v>130</v>
      </c>
      <c r="AU313" s="217" t="s">
        <v>82</v>
      </c>
      <c r="AY313" s="16" t="s">
        <v>125</v>
      </c>
      <c r="BE313" s="218">
        <f>IF(N313="základní",J313,0)</f>
        <v>0</v>
      </c>
      <c r="BF313" s="218">
        <f>IF(N313="snížená",J313,0)</f>
        <v>0</v>
      </c>
      <c r="BG313" s="218">
        <f>IF(N313="zákl. přenesená",J313,0)</f>
        <v>0</v>
      </c>
      <c r="BH313" s="218">
        <f>IF(N313="sníž. přenesená",J313,0)</f>
        <v>0</v>
      </c>
      <c r="BI313" s="218">
        <f>IF(N313="nulová",J313,0)</f>
        <v>0</v>
      </c>
      <c r="BJ313" s="16" t="s">
        <v>80</v>
      </c>
      <c r="BK313" s="218">
        <f>ROUND(I313*H313,2)</f>
        <v>0</v>
      </c>
      <c r="BL313" s="16" t="s">
        <v>207</v>
      </c>
      <c r="BM313" s="217" t="s">
        <v>455</v>
      </c>
    </row>
    <row r="314" spans="2:47" s="1" customFormat="1" ht="12">
      <c r="B314" s="37"/>
      <c r="C314" s="38"/>
      <c r="D314" s="219" t="s">
        <v>138</v>
      </c>
      <c r="E314" s="38"/>
      <c r="F314" s="220" t="s">
        <v>456</v>
      </c>
      <c r="G314" s="38"/>
      <c r="H314" s="38"/>
      <c r="I314" s="130"/>
      <c r="J314" s="38"/>
      <c r="K314" s="38"/>
      <c r="L314" s="42"/>
      <c r="M314" s="221"/>
      <c r="N314" s="82"/>
      <c r="O314" s="82"/>
      <c r="P314" s="82"/>
      <c r="Q314" s="82"/>
      <c r="R314" s="82"/>
      <c r="S314" s="82"/>
      <c r="T314" s="83"/>
      <c r="AT314" s="16" t="s">
        <v>138</v>
      </c>
      <c r="AU314" s="16" t="s">
        <v>82</v>
      </c>
    </row>
    <row r="315" spans="2:47" s="1" customFormat="1" ht="12">
      <c r="B315" s="37"/>
      <c r="C315" s="38"/>
      <c r="D315" s="219" t="s">
        <v>140</v>
      </c>
      <c r="E315" s="38"/>
      <c r="F315" s="222" t="s">
        <v>450</v>
      </c>
      <c r="G315" s="38"/>
      <c r="H315" s="38"/>
      <c r="I315" s="130"/>
      <c r="J315" s="38"/>
      <c r="K315" s="38"/>
      <c r="L315" s="42"/>
      <c r="M315" s="221"/>
      <c r="N315" s="82"/>
      <c r="O315" s="82"/>
      <c r="P315" s="82"/>
      <c r="Q315" s="82"/>
      <c r="R315" s="82"/>
      <c r="S315" s="82"/>
      <c r="T315" s="83"/>
      <c r="AT315" s="16" t="s">
        <v>140</v>
      </c>
      <c r="AU315" s="16" t="s">
        <v>82</v>
      </c>
    </row>
    <row r="316" spans="2:47" s="1" customFormat="1" ht="12">
      <c r="B316" s="37"/>
      <c r="C316" s="38"/>
      <c r="D316" s="219" t="s">
        <v>210</v>
      </c>
      <c r="E316" s="38"/>
      <c r="F316" s="222" t="s">
        <v>457</v>
      </c>
      <c r="G316" s="38"/>
      <c r="H316" s="38"/>
      <c r="I316" s="130"/>
      <c r="J316" s="38"/>
      <c r="K316" s="38"/>
      <c r="L316" s="42"/>
      <c r="M316" s="221"/>
      <c r="N316" s="82"/>
      <c r="O316" s="82"/>
      <c r="P316" s="82"/>
      <c r="Q316" s="82"/>
      <c r="R316" s="82"/>
      <c r="S316" s="82"/>
      <c r="T316" s="83"/>
      <c r="AT316" s="16" t="s">
        <v>210</v>
      </c>
      <c r="AU316" s="16" t="s">
        <v>82</v>
      </c>
    </row>
    <row r="317" spans="2:51" s="12" customFormat="1" ht="12">
      <c r="B317" s="223"/>
      <c r="C317" s="224"/>
      <c r="D317" s="219" t="s">
        <v>142</v>
      </c>
      <c r="E317" s="225" t="s">
        <v>19</v>
      </c>
      <c r="F317" s="226" t="s">
        <v>176</v>
      </c>
      <c r="G317" s="224"/>
      <c r="H317" s="227">
        <v>66.6</v>
      </c>
      <c r="I317" s="228"/>
      <c r="J317" s="224"/>
      <c r="K317" s="224"/>
      <c r="L317" s="229"/>
      <c r="M317" s="230"/>
      <c r="N317" s="231"/>
      <c r="O317" s="231"/>
      <c r="P317" s="231"/>
      <c r="Q317" s="231"/>
      <c r="R317" s="231"/>
      <c r="S317" s="231"/>
      <c r="T317" s="232"/>
      <c r="AT317" s="233" t="s">
        <v>142</v>
      </c>
      <c r="AU317" s="233" t="s">
        <v>82</v>
      </c>
      <c r="AV317" s="12" t="s">
        <v>82</v>
      </c>
      <c r="AW317" s="12" t="s">
        <v>33</v>
      </c>
      <c r="AX317" s="12" t="s">
        <v>72</v>
      </c>
      <c r="AY317" s="233" t="s">
        <v>125</v>
      </c>
    </row>
    <row r="318" spans="2:65" s="1" customFormat="1" ht="14.4" customHeight="1">
      <c r="B318" s="37"/>
      <c r="C318" s="206" t="s">
        <v>458</v>
      </c>
      <c r="D318" s="206" t="s">
        <v>130</v>
      </c>
      <c r="E318" s="207" t="s">
        <v>459</v>
      </c>
      <c r="F318" s="208" t="s">
        <v>460</v>
      </c>
      <c r="G318" s="209" t="s">
        <v>173</v>
      </c>
      <c r="H318" s="210">
        <v>66.6</v>
      </c>
      <c r="I318" s="211"/>
      <c r="J318" s="212">
        <f>ROUND(I318*H318,2)</f>
        <v>0</v>
      </c>
      <c r="K318" s="208" t="s">
        <v>134</v>
      </c>
      <c r="L318" s="42"/>
      <c r="M318" s="213" t="s">
        <v>19</v>
      </c>
      <c r="N318" s="214" t="s">
        <v>43</v>
      </c>
      <c r="O318" s="82"/>
      <c r="P318" s="215">
        <f>O318*H318</f>
        <v>0</v>
      </c>
      <c r="Q318" s="215">
        <v>0.00209</v>
      </c>
      <c r="R318" s="215">
        <f>Q318*H318</f>
        <v>0.13919399999999998</v>
      </c>
      <c r="S318" s="215">
        <v>0</v>
      </c>
      <c r="T318" s="216">
        <f>S318*H318</f>
        <v>0</v>
      </c>
      <c r="AR318" s="217" t="s">
        <v>207</v>
      </c>
      <c r="AT318" s="217" t="s">
        <v>130</v>
      </c>
      <c r="AU318" s="217" t="s">
        <v>82</v>
      </c>
      <c r="AY318" s="16" t="s">
        <v>125</v>
      </c>
      <c r="BE318" s="218">
        <f>IF(N318="základní",J318,0)</f>
        <v>0</v>
      </c>
      <c r="BF318" s="218">
        <f>IF(N318="snížená",J318,0)</f>
        <v>0</v>
      </c>
      <c r="BG318" s="218">
        <f>IF(N318="zákl. přenesená",J318,0)</f>
        <v>0</v>
      </c>
      <c r="BH318" s="218">
        <f>IF(N318="sníž. přenesená",J318,0)</f>
        <v>0</v>
      </c>
      <c r="BI318" s="218">
        <f>IF(N318="nulová",J318,0)</f>
        <v>0</v>
      </c>
      <c r="BJ318" s="16" t="s">
        <v>80</v>
      </c>
      <c r="BK318" s="218">
        <f>ROUND(I318*H318,2)</f>
        <v>0</v>
      </c>
      <c r="BL318" s="16" t="s">
        <v>207</v>
      </c>
      <c r="BM318" s="217" t="s">
        <v>461</v>
      </c>
    </row>
    <row r="319" spans="2:47" s="1" customFormat="1" ht="12">
      <c r="B319" s="37"/>
      <c r="C319" s="38"/>
      <c r="D319" s="219" t="s">
        <v>138</v>
      </c>
      <c r="E319" s="38"/>
      <c r="F319" s="220" t="s">
        <v>462</v>
      </c>
      <c r="G319" s="38"/>
      <c r="H319" s="38"/>
      <c r="I319" s="130"/>
      <c r="J319" s="38"/>
      <c r="K319" s="38"/>
      <c r="L319" s="42"/>
      <c r="M319" s="221"/>
      <c r="N319" s="82"/>
      <c r="O319" s="82"/>
      <c r="P319" s="82"/>
      <c r="Q319" s="82"/>
      <c r="R319" s="82"/>
      <c r="S319" s="82"/>
      <c r="T319" s="83"/>
      <c r="AT319" s="16" t="s">
        <v>138</v>
      </c>
      <c r="AU319" s="16" t="s">
        <v>82</v>
      </c>
    </row>
    <row r="320" spans="2:47" s="1" customFormat="1" ht="12">
      <c r="B320" s="37"/>
      <c r="C320" s="38"/>
      <c r="D320" s="219" t="s">
        <v>210</v>
      </c>
      <c r="E320" s="38"/>
      <c r="F320" s="222" t="s">
        <v>463</v>
      </c>
      <c r="G320" s="38"/>
      <c r="H320" s="38"/>
      <c r="I320" s="130"/>
      <c r="J320" s="38"/>
      <c r="K320" s="38"/>
      <c r="L320" s="42"/>
      <c r="M320" s="221"/>
      <c r="N320" s="82"/>
      <c r="O320" s="82"/>
      <c r="P320" s="82"/>
      <c r="Q320" s="82"/>
      <c r="R320" s="82"/>
      <c r="S320" s="82"/>
      <c r="T320" s="83"/>
      <c r="AT320" s="16" t="s">
        <v>210</v>
      </c>
      <c r="AU320" s="16" t="s">
        <v>82</v>
      </c>
    </row>
    <row r="321" spans="2:51" s="12" customFormat="1" ht="12">
      <c r="B321" s="223"/>
      <c r="C321" s="224"/>
      <c r="D321" s="219" t="s">
        <v>142</v>
      </c>
      <c r="E321" s="225" t="s">
        <v>19</v>
      </c>
      <c r="F321" s="226" t="s">
        <v>176</v>
      </c>
      <c r="G321" s="224"/>
      <c r="H321" s="227">
        <v>66.6</v>
      </c>
      <c r="I321" s="228"/>
      <c r="J321" s="224"/>
      <c r="K321" s="224"/>
      <c r="L321" s="229"/>
      <c r="M321" s="230"/>
      <c r="N321" s="231"/>
      <c r="O321" s="231"/>
      <c r="P321" s="231"/>
      <c r="Q321" s="231"/>
      <c r="R321" s="231"/>
      <c r="S321" s="231"/>
      <c r="T321" s="232"/>
      <c r="AT321" s="233" t="s">
        <v>142</v>
      </c>
      <c r="AU321" s="233" t="s">
        <v>82</v>
      </c>
      <c r="AV321" s="12" t="s">
        <v>82</v>
      </c>
      <c r="AW321" s="12" t="s">
        <v>33</v>
      </c>
      <c r="AX321" s="12" t="s">
        <v>72</v>
      </c>
      <c r="AY321" s="233" t="s">
        <v>125</v>
      </c>
    </row>
    <row r="322" spans="2:65" s="1" customFormat="1" ht="14.4" customHeight="1">
      <c r="B322" s="37"/>
      <c r="C322" s="206" t="s">
        <v>464</v>
      </c>
      <c r="D322" s="206" t="s">
        <v>130</v>
      </c>
      <c r="E322" s="207" t="s">
        <v>465</v>
      </c>
      <c r="F322" s="208" t="s">
        <v>466</v>
      </c>
      <c r="G322" s="209" t="s">
        <v>173</v>
      </c>
      <c r="H322" s="210">
        <v>23.4</v>
      </c>
      <c r="I322" s="211"/>
      <c r="J322" s="212">
        <f>ROUND(I322*H322,2)</f>
        <v>0</v>
      </c>
      <c r="K322" s="208" t="s">
        <v>134</v>
      </c>
      <c r="L322" s="42"/>
      <c r="M322" s="213" t="s">
        <v>19</v>
      </c>
      <c r="N322" s="214" t="s">
        <v>43</v>
      </c>
      <c r="O322" s="82"/>
      <c r="P322" s="215">
        <f>O322*H322</f>
        <v>0</v>
      </c>
      <c r="Q322" s="215">
        <v>0.00286</v>
      </c>
      <c r="R322" s="215">
        <f>Q322*H322</f>
        <v>0.066924</v>
      </c>
      <c r="S322" s="215">
        <v>0</v>
      </c>
      <c r="T322" s="216">
        <f>S322*H322</f>
        <v>0</v>
      </c>
      <c r="AR322" s="217" t="s">
        <v>207</v>
      </c>
      <c r="AT322" s="217" t="s">
        <v>130</v>
      </c>
      <c r="AU322" s="217" t="s">
        <v>82</v>
      </c>
      <c r="AY322" s="16" t="s">
        <v>125</v>
      </c>
      <c r="BE322" s="218">
        <f>IF(N322="základní",J322,0)</f>
        <v>0</v>
      </c>
      <c r="BF322" s="218">
        <f>IF(N322="snížená",J322,0)</f>
        <v>0</v>
      </c>
      <c r="BG322" s="218">
        <f>IF(N322="zákl. přenesená",J322,0)</f>
        <v>0</v>
      </c>
      <c r="BH322" s="218">
        <f>IF(N322="sníž. přenesená",J322,0)</f>
        <v>0</v>
      </c>
      <c r="BI322" s="218">
        <f>IF(N322="nulová",J322,0)</f>
        <v>0</v>
      </c>
      <c r="BJ322" s="16" t="s">
        <v>80</v>
      </c>
      <c r="BK322" s="218">
        <f>ROUND(I322*H322,2)</f>
        <v>0</v>
      </c>
      <c r="BL322" s="16" t="s">
        <v>207</v>
      </c>
      <c r="BM322" s="217" t="s">
        <v>467</v>
      </c>
    </row>
    <row r="323" spans="2:47" s="1" customFormat="1" ht="12">
      <c r="B323" s="37"/>
      <c r="C323" s="38"/>
      <c r="D323" s="219" t="s">
        <v>138</v>
      </c>
      <c r="E323" s="38"/>
      <c r="F323" s="220" t="s">
        <v>468</v>
      </c>
      <c r="G323" s="38"/>
      <c r="H323" s="38"/>
      <c r="I323" s="130"/>
      <c r="J323" s="38"/>
      <c r="K323" s="38"/>
      <c r="L323" s="42"/>
      <c r="M323" s="221"/>
      <c r="N323" s="82"/>
      <c r="O323" s="82"/>
      <c r="P323" s="82"/>
      <c r="Q323" s="82"/>
      <c r="R323" s="82"/>
      <c r="S323" s="82"/>
      <c r="T323" s="83"/>
      <c r="AT323" s="16" t="s">
        <v>138</v>
      </c>
      <c r="AU323" s="16" t="s">
        <v>82</v>
      </c>
    </row>
    <row r="324" spans="2:47" s="1" customFormat="1" ht="12">
      <c r="B324" s="37"/>
      <c r="C324" s="38"/>
      <c r="D324" s="219" t="s">
        <v>210</v>
      </c>
      <c r="E324" s="38"/>
      <c r="F324" s="222" t="s">
        <v>469</v>
      </c>
      <c r="G324" s="38"/>
      <c r="H324" s="38"/>
      <c r="I324" s="130"/>
      <c r="J324" s="38"/>
      <c r="K324" s="38"/>
      <c r="L324" s="42"/>
      <c r="M324" s="221"/>
      <c r="N324" s="82"/>
      <c r="O324" s="82"/>
      <c r="P324" s="82"/>
      <c r="Q324" s="82"/>
      <c r="R324" s="82"/>
      <c r="S324" s="82"/>
      <c r="T324" s="83"/>
      <c r="AT324" s="16" t="s">
        <v>210</v>
      </c>
      <c r="AU324" s="16" t="s">
        <v>82</v>
      </c>
    </row>
    <row r="325" spans="2:51" s="12" customFormat="1" ht="12">
      <c r="B325" s="223"/>
      <c r="C325" s="224"/>
      <c r="D325" s="219" t="s">
        <v>142</v>
      </c>
      <c r="E325" s="225" t="s">
        <v>19</v>
      </c>
      <c r="F325" s="226" t="s">
        <v>242</v>
      </c>
      <c r="G325" s="224"/>
      <c r="H325" s="227">
        <v>23.4</v>
      </c>
      <c r="I325" s="228"/>
      <c r="J325" s="224"/>
      <c r="K325" s="224"/>
      <c r="L325" s="229"/>
      <c r="M325" s="230"/>
      <c r="N325" s="231"/>
      <c r="O325" s="231"/>
      <c r="P325" s="231"/>
      <c r="Q325" s="231"/>
      <c r="R325" s="231"/>
      <c r="S325" s="231"/>
      <c r="T325" s="232"/>
      <c r="AT325" s="233" t="s">
        <v>142</v>
      </c>
      <c r="AU325" s="233" t="s">
        <v>82</v>
      </c>
      <c r="AV325" s="12" t="s">
        <v>82</v>
      </c>
      <c r="AW325" s="12" t="s">
        <v>33</v>
      </c>
      <c r="AX325" s="12" t="s">
        <v>72</v>
      </c>
      <c r="AY325" s="233" t="s">
        <v>125</v>
      </c>
    </row>
    <row r="326" spans="2:65" s="1" customFormat="1" ht="14.4" customHeight="1">
      <c r="B326" s="37"/>
      <c r="C326" s="206" t="s">
        <v>470</v>
      </c>
      <c r="D326" s="206" t="s">
        <v>130</v>
      </c>
      <c r="E326" s="207" t="s">
        <v>471</v>
      </c>
      <c r="F326" s="208" t="s">
        <v>472</v>
      </c>
      <c r="G326" s="209" t="s">
        <v>313</v>
      </c>
      <c r="H326" s="210">
        <v>0.552</v>
      </c>
      <c r="I326" s="211"/>
      <c r="J326" s="212">
        <f>ROUND(I326*H326,2)</f>
        <v>0</v>
      </c>
      <c r="K326" s="208" t="s">
        <v>134</v>
      </c>
      <c r="L326" s="42"/>
      <c r="M326" s="213" t="s">
        <v>19</v>
      </c>
      <c r="N326" s="214" t="s">
        <v>43</v>
      </c>
      <c r="O326" s="82"/>
      <c r="P326" s="215">
        <f>O326*H326</f>
        <v>0</v>
      </c>
      <c r="Q326" s="215">
        <v>0</v>
      </c>
      <c r="R326" s="215">
        <f>Q326*H326</f>
        <v>0</v>
      </c>
      <c r="S326" s="215">
        <v>0</v>
      </c>
      <c r="T326" s="216">
        <f>S326*H326</f>
        <v>0</v>
      </c>
      <c r="AR326" s="217" t="s">
        <v>207</v>
      </c>
      <c r="AT326" s="217" t="s">
        <v>130</v>
      </c>
      <c r="AU326" s="217" t="s">
        <v>82</v>
      </c>
      <c r="AY326" s="16" t="s">
        <v>125</v>
      </c>
      <c r="BE326" s="218">
        <f>IF(N326="základní",J326,0)</f>
        <v>0</v>
      </c>
      <c r="BF326" s="218">
        <f>IF(N326="snížená",J326,0)</f>
        <v>0</v>
      </c>
      <c r="BG326" s="218">
        <f>IF(N326="zákl. přenesená",J326,0)</f>
        <v>0</v>
      </c>
      <c r="BH326" s="218">
        <f>IF(N326="sníž. přenesená",J326,0)</f>
        <v>0</v>
      </c>
      <c r="BI326" s="218">
        <f>IF(N326="nulová",J326,0)</f>
        <v>0</v>
      </c>
      <c r="BJ326" s="16" t="s">
        <v>80</v>
      </c>
      <c r="BK326" s="218">
        <f>ROUND(I326*H326,2)</f>
        <v>0</v>
      </c>
      <c r="BL326" s="16" t="s">
        <v>207</v>
      </c>
      <c r="BM326" s="217" t="s">
        <v>473</v>
      </c>
    </row>
    <row r="327" spans="2:47" s="1" customFormat="1" ht="12">
      <c r="B327" s="37"/>
      <c r="C327" s="38"/>
      <c r="D327" s="219" t="s">
        <v>138</v>
      </c>
      <c r="E327" s="38"/>
      <c r="F327" s="220" t="s">
        <v>474</v>
      </c>
      <c r="G327" s="38"/>
      <c r="H327" s="38"/>
      <c r="I327" s="130"/>
      <c r="J327" s="38"/>
      <c r="K327" s="38"/>
      <c r="L327" s="42"/>
      <c r="M327" s="221"/>
      <c r="N327" s="82"/>
      <c r="O327" s="82"/>
      <c r="P327" s="82"/>
      <c r="Q327" s="82"/>
      <c r="R327" s="82"/>
      <c r="S327" s="82"/>
      <c r="T327" s="83"/>
      <c r="AT327" s="16" t="s">
        <v>138</v>
      </c>
      <c r="AU327" s="16" t="s">
        <v>82</v>
      </c>
    </row>
    <row r="328" spans="2:47" s="1" customFormat="1" ht="12">
      <c r="B328" s="37"/>
      <c r="C328" s="38"/>
      <c r="D328" s="219" t="s">
        <v>140</v>
      </c>
      <c r="E328" s="38"/>
      <c r="F328" s="222" t="s">
        <v>475</v>
      </c>
      <c r="G328" s="38"/>
      <c r="H328" s="38"/>
      <c r="I328" s="130"/>
      <c r="J328" s="38"/>
      <c r="K328" s="38"/>
      <c r="L328" s="42"/>
      <c r="M328" s="221"/>
      <c r="N328" s="82"/>
      <c r="O328" s="82"/>
      <c r="P328" s="82"/>
      <c r="Q328" s="82"/>
      <c r="R328" s="82"/>
      <c r="S328" s="82"/>
      <c r="T328" s="83"/>
      <c r="AT328" s="16" t="s">
        <v>140</v>
      </c>
      <c r="AU328" s="16" t="s">
        <v>82</v>
      </c>
    </row>
    <row r="329" spans="2:63" s="11" customFormat="1" ht="22.8" customHeight="1">
      <c r="B329" s="190"/>
      <c r="C329" s="191"/>
      <c r="D329" s="192" t="s">
        <v>71</v>
      </c>
      <c r="E329" s="204" t="s">
        <v>476</v>
      </c>
      <c r="F329" s="204" t="s">
        <v>477</v>
      </c>
      <c r="G329" s="191"/>
      <c r="H329" s="191"/>
      <c r="I329" s="194"/>
      <c r="J329" s="205">
        <f>BK329</f>
        <v>0</v>
      </c>
      <c r="K329" s="191"/>
      <c r="L329" s="196"/>
      <c r="M329" s="197"/>
      <c r="N329" s="198"/>
      <c r="O329" s="198"/>
      <c r="P329" s="199">
        <f>SUM(P330:P335)</f>
        <v>0</v>
      </c>
      <c r="Q329" s="198"/>
      <c r="R329" s="199">
        <f>SUM(R330:R335)</f>
        <v>0.06</v>
      </c>
      <c r="S329" s="198"/>
      <c r="T329" s="200">
        <f>SUM(T330:T335)</f>
        <v>0</v>
      </c>
      <c r="AR329" s="201" t="s">
        <v>82</v>
      </c>
      <c r="AT329" s="202" t="s">
        <v>71</v>
      </c>
      <c r="AU329" s="202" t="s">
        <v>80</v>
      </c>
      <c r="AY329" s="201" t="s">
        <v>125</v>
      </c>
      <c r="BK329" s="203">
        <f>SUM(BK330:BK335)</f>
        <v>0</v>
      </c>
    </row>
    <row r="330" spans="2:65" s="1" customFormat="1" ht="14.4" customHeight="1">
      <c r="B330" s="37"/>
      <c r="C330" s="206" t="s">
        <v>478</v>
      </c>
      <c r="D330" s="206" t="s">
        <v>130</v>
      </c>
      <c r="E330" s="207" t="s">
        <v>479</v>
      </c>
      <c r="F330" s="208" t="s">
        <v>480</v>
      </c>
      <c r="G330" s="209" t="s">
        <v>173</v>
      </c>
      <c r="H330" s="210">
        <v>30</v>
      </c>
      <c r="I330" s="211"/>
      <c r="J330" s="212">
        <f>ROUND(I330*H330,2)</f>
        <v>0</v>
      </c>
      <c r="K330" s="208" t="s">
        <v>19</v>
      </c>
      <c r="L330" s="42"/>
      <c r="M330" s="213" t="s">
        <v>19</v>
      </c>
      <c r="N330" s="214" t="s">
        <v>43</v>
      </c>
      <c r="O330" s="82"/>
      <c r="P330" s="215">
        <f>O330*H330</f>
        <v>0</v>
      </c>
      <c r="Q330" s="215">
        <v>0.002</v>
      </c>
      <c r="R330" s="215">
        <f>Q330*H330</f>
        <v>0.06</v>
      </c>
      <c r="S330" s="215">
        <v>0</v>
      </c>
      <c r="T330" s="216">
        <f>S330*H330</f>
        <v>0</v>
      </c>
      <c r="AR330" s="217" t="s">
        <v>207</v>
      </c>
      <c r="AT330" s="217" t="s">
        <v>130</v>
      </c>
      <c r="AU330" s="217" t="s">
        <v>82</v>
      </c>
      <c r="AY330" s="16" t="s">
        <v>125</v>
      </c>
      <c r="BE330" s="218">
        <f>IF(N330="základní",J330,0)</f>
        <v>0</v>
      </c>
      <c r="BF330" s="218">
        <f>IF(N330="snížená",J330,0)</f>
        <v>0</v>
      </c>
      <c r="BG330" s="218">
        <f>IF(N330="zákl. přenesená",J330,0)</f>
        <v>0</v>
      </c>
      <c r="BH330" s="218">
        <f>IF(N330="sníž. přenesená",J330,0)</f>
        <v>0</v>
      </c>
      <c r="BI330" s="218">
        <f>IF(N330="nulová",J330,0)</f>
        <v>0</v>
      </c>
      <c r="BJ330" s="16" t="s">
        <v>80</v>
      </c>
      <c r="BK330" s="218">
        <f>ROUND(I330*H330,2)</f>
        <v>0</v>
      </c>
      <c r="BL330" s="16" t="s">
        <v>207</v>
      </c>
      <c r="BM330" s="217" t="s">
        <v>481</v>
      </c>
    </row>
    <row r="331" spans="2:47" s="1" customFormat="1" ht="12">
      <c r="B331" s="37"/>
      <c r="C331" s="38"/>
      <c r="D331" s="219" t="s">
        <v>138</v>
      </c>
      <c r="E331" s="38"/>
      <c r="F331" s="220" t="s">
        <v>480</v>
      </c>
      <c r="G331" s="38"/>
      <c r="H331" s="38"/>
      <c r="I331" s="130"/>
      <c r="J331" s="38"/>
      <c r="K331" s="38"/>
      <c r="L331" s="42"/>
      <c r="M331" s="221"/>
      <c r="N331" s="82"/>
      <c r="O331" s="82"/>
      <c r="P331" s="82"/>
      <c r="Q331" s="82"/>
      <c r="R331" s="82"/>
      <c r="S331" s="82"/>
      <c r="T331" s="83"/>
      <c r="AT331" s="16" t="s">
        <v>138</v>
      </c>
      <c r="AU331" s="16" t="s">
        <v>82</v>
      </c>
    </row>
    <row r="332" spans="2:47" s="1" customFormat="1" ht="12">
      <c r="B332" s="37"/>
      <c r="C332" s="38"/>
      <c r="D332" s="219" t="s">
        <v>210</v>
      </c>
      <c r="E332" s="38"/>
      <c r="F332" s="222" t="s">
        <v>482</v>
      </c>
      <c r="G332" s="38"/>
      <c r="H332" s="38"/>
      <c r="I332" s="130"/>
      <c r="J332" s="38"/>
      <c r="K332" s="38"/>
      <c r="L332" s="42"/>
      <c r="M332" s="221"/>
      <c r="N332" s="82"/>
      <c r="O332" s="82"/>
      <c r="P332" s="82"/>
      <c r="Q332" s="82"/>
      <c r="R332" s="82"/>
      <c r="S332" s="82"/>
      <c r="T332" s="83"/>
      <c r="AT332" s="16" t="s">
        <v>210</v>
      </c>
      <c r="AU332" s="16" t="s">
        <v>82</v>
      </c>
    </row>
    <row r="333" spans="2:65" s="1" customFormat="1" ht="14.4" customHeight="1">
      <c r="B333" s="37"/>
      <c r="C333" s="206" t="s">
        <v>483</v>
      </c>
      <c r="D333" s="206" t="s">
        <v>130</v>
      </c>
      <c r="E333" s="207" t="s">
        <v>484</v>
      </c>
      <c r="F333" s="208" t="s">
        <v>485</v>
      </c>
      <c r="G333" s="209" t="s">
        <v>313</v>
      </c>
      <c r="H333" s="210">
        <v>0.06</v>
      </c>
      <c r="I333" s="211"/>
      <c r="J333" s="212">
        <f>ROUND(I333*H333,2)</f>
        <v>0</v>
      </c>
      <c r="K333" s="208" t="s">
        <v>134</v>
      </c>
      <c r="L333" s="42"/>
      <c r="M333" s="213" t="s">
        <v>19</v>
      </c>
      <c r="N333" s="214" t="s">
        <v>43</v>
      </c>
      <c r="O333" s="82"/>
      <c r="P333" s="215">
        <f>O333*H333</f>
        <v>0</v>
      </c>
      <c r="Q333" s="215">
        <v>0</v>
      </c>
      <c r="R333" s="215">
        <f>Q333*H333</f>
        <v>0</v>
      </c>
      <c r="S333" s="215">
        <v>0</v>
      </c>
      <c r="T333" s="216">
        <f>S333*H333</f>
        <v>0</v>
      </c>
      <c r="AR333" s="217" t="s">
        <v>207</v>
      </c>
      <c r="AT333" s="217" t="s">
        <v>130</v>
      </c>
      <c r="AU333" s="217" t="s">
        <v>82</v>
      </c>
      <c r="AY333" s="16" t="s">
        <v>125</v>
      </c>
      <c r="BE333" s="218">
        <f>IF(N333="základní",J333,0)</f>
        <v>0</v>
      </c>
      <c r="BF333" s="218">
        <f>IF(N333="snížená",J333,0)</f>
        <v>0</v>
      </c>
      <c r="BG333" s="218">
        <f>IF(N333="zákl. přenesená",J333,0)</f>
        <v>0</v>
      </c>
      <c r="BH333" s="218">
        <f>IF(N333="sníž. přenesená",J333,0)</f>
        <v>0</v>
      </c>
      <c r="BI333" s="218">
        <f>IF(N333="nulová",J333,0)</f>
        <v>0</v>
      </c>
      <c r="BJ333" s="16" t="s">
        <v>80</v>
      </c>
      <c r="BK333" s="218">
        <f>ROUND(I333*H333,2)</f>
        <v>0</v>
      </c>
      <c r="BL333" s="16" t="s">
        <v>207</v>
      </c>
      <c r="BM333" s="217" t="s">
        <v>486</v>
      </c>
    </row>
    <row r="334" spans="2:47" s="1" customFormat="1" ht="12">
      <c r="B334" s="37"/>
      <c r="C334" s="38"/>
      <c r="D334" s="219" t="s">
        <v>138</v>
      </c>
      <c r="E334" s="38"/>
      <c r="F334" s="220" t="s">
        <v>487</v>
      </c>
      <c r="G334" s="38"/>
      <c r="H334" s="38"/>
      <c r="I334" s="130"/>
      <c r="J334" s="38"/>
      <c r="K334" s="38"/>
      <c r="L334" s="42"/>
      <c r="M334" s="221"/>
      <c r="N334" s="82"/>
      <c r="O334" s="82"/>
      <c r="P334" s="82"/>
      <c r="Q334" s="82"/>
      <c r="R334" s="82"/>
      <c r="S334" s="82"/>
      <c r="T334" s="83"/>
      <c r="AT334" s="16" t="s">
        <v>138</v>
      </c>
      <c r="AU334" s="16" t="s">
        <v>82</v>
      </c>
    </row>
    <row r="335" spans="2:47" s="1" customFormat="1" ht="12">
      <c r="B335" s="37"/>
      <c r="C335" s="38"/>
      <c r="D335" s="219" t="s">
        <v>140</v>
      </c>
      <c r="E335" s="38"/>
      <c r="F335" s="222" t="s">
        <v>488</v>
      </c>
      <c r="G335" s="38"/>
      <c r="H335" s="38"/>
      <c r="I335" s="130"/>
      <c r="J335" s="38"/>
      <c r="K335" s="38"/>
      <c r="L335" s="42"/>
      <c r="M335" s="221"/>
      <c r="N335" s="82"/>
      <c r="O335" s="82"/>
      <c r="P335" s="82"/>
      <c r="Q335" s="82"/>
      <c r="R335" s="82"/>
      <c r="S335" s="82"/>
      <c r="T335" s="83"/>
      <c r="AT335" s="16" t="s">
        <v>140</v>
      </c>
      <c r="AU335" s="16" t="s">
        <v>82</v>
      </c>
    </row>
    <row r="336" spans="2:63" s="11" customFormat="1" ht="22.8" customHeight="1">
      <c r="B336" s="190"/>
      <c r="C336" s="191"/>
      <c r="D336" s="192" t="s">
        <v>71</v>
      </c>
      <c r="E336" s="204" t="s">
        <v>489</v>
      </c>
      <c r="F336" s="204" t="s">
        <v>490</v>
      </c>
      <c r="G336" s="191"/>
      <c r="H336" s="191"/>
      <c r="I336" s="194"/>
      <c r="J336" s="205">
        <f>BK336</f>
        <v>0</v>
      </c>
      <c r="K336" s="191"/>
      <c r="L336" s="196"/>
      <c r="M336" s="197"/>
      <c r="N336" s="198"/>
      <c r="O336" s="198"/>
      <c r="P336" s="199">
        <f>SUM(P337:P348)</f>
        <v>0</v>
      </c>
      <c r="Q336" s="198"/>
      <c r="R336" s="199">
        <f>SUM(R337:R348)</f>
        <v>0.49</v>
      </c>
      <c r="S336" s="198"/>
      <c r="T336" s="200">
        <f>SUM(T337:T348)</f>
        <v>0</v>
      </c>
      <c r="AR336" s="201" t="s">
        <v>82</v>
      </c>
      <c r="AT336" s="202" t="s">
        <v>71</v>
      </c>
      <c r="AU336" s="202" t="s">
        <v>80</v>
      </c>
      <c r="AY336" s="201" t="s">
        <v>125</v>
      </c>
      <c r="BK336" s="203">
        <f>SUM(BK337:BK348)</f>
        <v>0</v>
      </c>
    </row>
    <row r="337" spans="2:65" s="1" customFormat="1" ht="14.4" customHeight="1">
      <c r="B337" s="37"/>
      <c r="C337" s="206" t="s">
        <v>491</v>
      </c>
      <c r="D337" s="206" t="s">
        <v>130</v>
      </c>
      <c r="E337" s="207" t="s">
        <v>492</v>
      </c>
      <c r="F337" s="208" t="s">
        <v>493</v>
      </c>
      <c r="G337" s="209" t="s">
        <v>173</v>
      </c>
      <c r="H337" s="210">
        <v>6.85</v>
      </c>
      <c r="I337" s="211"/>
      <c r="J337" s="212">
        <f>ROUND(I337*H337,2)</f>
        <v>0</v>
      </c>
      <c r="K337" s="208" t="s">
        <v>134</v>
      </c>
      <c r="L337" s="42"/>
      <c r="M337" s="213" t="s">
        <v>19</v>
      </c>
      <c r="N337" s="214" t="s">
        <v>43</v>
      </c>
      <c r="O337" s="82"/>
      <c r="P337" s="215">
        <f>O337*H337</f>
        <v>0</v>
      </c>
      <c r="Q337" s="215">
        <v>0</v>
      </c>
      <c r="R337" s="215">
        <f>Q337*H337</f>
        <v>0</v>
      </c>
      <c r="S337" s="215">
        <v>0</v>
      </c>
      <c r="T337" s="216">
        <f>S337*H337</f>
        <v>0</v>
      </c>
      <c r="AR337" s="217" t="s">
        <v>207</v>
      </c>
      <c r="AT337" s="217" t="s">
        <v>130</v>
      </c>
      <c r="AU337" s="217" t="s">
        <v>82</v>
      </c>
      <c r="AY337" s="16" t="s">
        <v>125</v>
      </c>
      <c r="BE337" s="218">
        <f>IF(N337="základní",J337,0)</f>
        <v>0</v>
      </c>
      <c r="BF337" s="218">
        <f>IF(N337="snížená",J337,0)</f>
        <v>0</v>
      </c>
      <c r="BG337" s="218">
        <f>IF(N337="zákl. přenesená",J337,0)</f>
        <v>0</v>
      </c>
      <c r="BH337" s="218">
        <f>IF(N337="sníž. přenesená",J337,0)</f>
        <v>0</v>
      </c>
      <c r="BI337" s="218">
        <f>IF(N337="nulová",J337,0)</f>
        <v>0</v>
      </c>
      <c r="BJ337" s="16" t="s">
        <v>80</v>
      </c>
      <c r="BK337" s="218">
        <f>ROUND(I337*H337,2)</f>
        <v>0</v>
      </c>
      <c r="BL337" s="16" t="s">
        <v>207</v>
      </c>
      <c r="BM337" s="217" t="s">
        <v>494</v>
      </c>
    </row>
    <row r="338" spans="2:47" s="1" customFormat="1" ht="12">
      <c r="B338" s="37"/>
      <c r="C338" s="38"/>
      <c r="D338" s="219" t="s">
        <v>138</v>
      </c>
      <c r="E338" s="38"/>
      <c r="F338" s="220" t="s">
        <v>493</v>
      </c>
      <c r="G338" s="38"/>
      <c r="H338" s="38"/>
      <c r="I338" s="130"/>
      <c r="J338" s="38"/>
      <c r="K338" s="38"/>
      <c r="L338" s="42"/>
      <c r="M338" s="221"/>
      <c r="N338" s="82"/>
      <c r="O338" s="82"/>
      <c r="P338" s="82"/>
      <c r="Q338" s="82"/>
      <c r="R338" s="82"/>
      <c r="S338" s="82"/>
      <c r="T338" s="83"/>
      <c r="AT338" s="16" t="s">
        <v>138</v>
      </c>
      <c r="AU338" s="16" t="s">
        <v>82</v>
      </c>
    </row>
    <row r="339" spans="2:47" s="1" customFormat="1" ht="12">
      <c r="B339" s="37"/>
      <c r="C339" s="38"/>
      <c r="D339" s="219" t="s">
        <v>210</v>
      </c>
      <c r="E339" s="38"/>
      <c r="F339" s="222" t="s">
        <v>495</v>
      </c>
      <c r="G339" s="38"/>
      <c r="H339" s="38"/>
      <c r="I339" s="130"/>
      <c r="J339" s="38"/>
      <c r="K339" s="38"/>
      <c r="L339" s="42"/>
      <c r="M339" s="221"/>
      <c r="N339" s="82"/>
      <c r="O339" s="82"/>
      <c r="P339" s="82"/>
      <c r="Q339" s="82"/>
      <c r="R339" s="82"/>
      <c r="S339" s="82"/>
      <c r="T339" s="83"/>
      <c r="AT339" s="16" t="s">
        <v>210</v>
      </c>
      <c r="AU339" s="16" t="s">
        <v>82</v>
      </c>
    </row>
    <row r="340" spans="2:65" s="1" customFormat="1" ht="14.4" customHeight="1">
      <c r="B340" s="37"/>
      <c r="C340" s="206" t="s">
        <v>496</v>
      </c>
      <c r="D340" s="206" t="s">
        <v>130</v>
      </c>
      <c r="E340" s="207" t="s">
        <v>497</v>
      </c>
      <c r="F340" s="208" t="s">
        <v>498</v>
      </c>
      <c r="G340" s="209" t="s">
        <v>173</v>
      </c>
      <c r="H340" s="210">
        <v>6</v>
      </c>
      <c r="I340" s="211"/>
      <c r="J340" s="212">
        <f>ROUND(I340*H340,2)</f>
        <v>0</v>
      </c>
      <c r="K340" s="208" t="s">
        <v>134</v>
      </c>
      <c r="L340" s="42"/>
      <c r="M340" s="213" t="s">
        <v>19</v>
      </c>
      <c r="N340" s="214" t="s">
        <v>43</v>
      </c>
      <c r="O340" s="82"/>
      <c r="P340" s="215">
        <f>O340*H340</f>
        <v>0</v>
      </c>
      <c r="Q340" s="215">
        <v>0</v>
      </c>
      <c r="R340" s="215">
        <f>Q340*H340</f>
        <v>0</v>
      </c>
      <c r="S340" s="215">
        <v>0</v>
      </c>
      <c r="T340" s="216">
        <f>S340*H340</f>
        <v>0</v>
      </c>
      <c r="AR340" s="217" t="s">
        <v>207</v>
      </c>
      <c r="AT340" s="217" t="s">
        <v>130</v>
      </c>
      <c r="AU340" s="217" t="s">
        <v>82</v>
      </c>
      <c r="AY340" s="16" t="s">
        <v>125</v>
      </c>
      <c r="BE340" s="218">
        <f>IF(N340="základní",J340,0)</f>
        <v>0</v>
      </c>
      <c r="BF340" s="218">
        <f>IF(N340="snížená",J340,0)</f>
        <v>0</v>
      </c>
      <c r="BG340" s="218">
        <f>IF(N340="zákl. přenesená",J340,0)</f>
        <v>0</v>
      </c>
      <c r="BH340" s="218">
        <f>IF(N340="sníž. přenesená",J340,0)</f>
        <v>0</v>
      </c>
      <c r="BI340" s="218">
        <f>IF(N340="nulová",J340,0)</f>
        <v>0</v>
      </c>
      <c r="BJ340" s="16" t="s">
        <v>80</v>
      </c>
      <c r="BK340" s="218">
        <f>ROUND(I340*H340,2)</f>
        <v>0</v>
      </c>
      <c r="BL340" s="16" t="s">
        <v>207</v>
      </c>
      <c r="BM340" s="217" t="s">
        <v>499</v>
      </c>
    </row>
    <row r="341" spans="2:47" s="1" customFormat="1" ht="12">
      <c r="B341" s="37"/>
      <c r="C341" s="38"/>
      <c r="D341" s="219" t="s">
        <v>138</v>
      </c>
      <c r="E341" s="38"/>
      <c r="F341" s="220" t="s">
        <v>500</v>
      </c>
      <c r="G341" s="38"/>
      <c r="H341" s="38"/>
      <c r="I341" s="130"/>
      <c r="J341" s="38"/>
      <c r="K341" s="38"/>
      <c r="L341" s="42"/>
      <c r="M341" s="221"/>
      <c r="N341" s="82"/>
      <c r="O341" s="82"/>
      <c r="P341" s="82"/>
      <c r="Q341" s="82"/>
      <c r="R341" s="82"/>
      <c r="S341" s="82"/>
      <c r="T341" s="83"/>
      <c r="AT341" s="16" t="s">
        <v>138</v>
      </c>
      <c r="AU341" s="16" t="s">
        <v>82</v>
      </c>
    </row>
    <row r="342" spans="2:65" s="1" customFormat="1" ht="14.4" customHeight="1">
      <c r="B342" s="37"/>
      <c r="C342" s="244" t="s">
        <v>501</v>
      </c>
      <c r="D342" s="244" t="s">
        <v>392</v>
      </c>
      <c r="E342" s="245" t="s">
        <v>502</v>
      </c>
      <c r="F342" s="246" t="s">
        <v>503</v>
      </c>
      <c r="G342" s="247" t="s">
        <v>504</v>
      </c>
      <c r="H342" s="248">
        <v>490</v>
      </c>
      <c r="I342" s="249"/>
      <c r="J342" s="250">
        <f>ROUND(I342*H342,2)</f>
        <v>0</v>
      </c>
      <c r="K342" s="246" t="s">
        <v>19</v>
      </c>
      <c r="L342" s="251"/>
      <c r="M342" s="252" t="s">
        <v>19</v>
      </c>
      <c r="N342" s="253" t="s">
        <v>43</v>
      </c>
      <c r="O342" s="82"/>
      <c r="P342" s="215">
        <f>O342*H342</f>
        <v>0</v>
      </c>
      <c r="Q342" s="215">
        <v>0.001</v>
      </c>
      <c r="R342" s="215">
        <f>Q342*H342</f>
        <v>0.49</v>
      </c>
      <c r="S342" s="215">
        <v>0</v>
      </c>
      <c r="T342" s="216">
        <f>S342*H342</f>
        <v>0</v>
      </c>
      <c r="AR342" s="217" t="s">
        <v>344</v>
      </c>
      <c r="AT342" s="217" t="s">
        <v>392</v>
      </c>
      <c r="AU342" s="217" t="s">
        <v>82</v>
      </c>
      <c r="AY342" s="16" t="s">
        <v>125</v>
      </c>
      <c r="BE342" s="218">
        <f>IF(N342="základní",J342,0)</f>
        <v>0</v>
      </c>
      <c r="BF342" s="218">
        <f>IF(N342="snížená",J342,0)</f>
        <v>0</v>
      </c>
      <c r="BG342" s="218">
        <f>IF(N342="zákl. přenesená",J342,0)</f>
        <v>0</v>
      </c>
      <c r="BH342" s="218">
        <f>IF(N342="sníž. přenesená",J342,0)</f>
        <v>0</v>
      </c>
      <c r="BI342" s="218">
        <f>IF(N342="nulová",J342,0)</f>
        <v>0</v>
      </c>
      <c r="BJ342" s="16" t="s">
        <v>80</v>
      </c>
      <c r="BK342" s="218">
        <f>ROUND(I342*H342,2)</f>
        <v>0</v>
      </c>
      <c r="BL342" s="16" t="s">
        <v>207</v>
      </c>
      <c r="BM342" s="217" t="s">
        <v>505</v>
      </c>
    </row>
    <row r="343" spans="2:47" s="1" customFormat="1" ht="12">
      <c r="B343" s="37"/>
      <c r="C343" s="38"/>
      <c r="D343" s="219" t="s">
        <v>138</v>
      </c>
      <c r="E343" s="38"/>
      <c r="F343" s="220" t="s">
        <v>506</v>
      </c>
      <c r="G343" s="38"/>
      <c r="H343" s="38"/>
      <c r="I343" s="130"/>
      <c r="J343" s="38"/>
      <c r="K343" s="38"/>
      <c r="L343" s="42"/>
      <c r="M343" s="221"/>
      <c r="N343" s="82"/>
      <c r="O343" s="82"/>
      <c r="P343" s="82"/>
      <c r="Q343" s="82"/>
      <c r="R343" s="82"/>
      <c r="S343" s="82"/>
      <c r="T343" s="83"/>
      <c r="AT343" s="16" t="s">
        <v>138</v>
      </c>
      <c r="AU343" s="16" t="s">
        <v>82</v>
      </c>
    </row>
    <row r="344" spans="2:47" s="1" customFormat="1" ht="12">
      <c r="B344" s="37"/>
      <c r="C344" s="38"/>
      <c r="D344" s="219" t="s">
        <v>210</v>
      </c>
      <c r="E344" s="38"/>
      <c r="F344" s="222" t="s">
        <v>507</v>
      </c>
      <c r="G344" s="38"/>
      <c r="H344" s="38"/>
      <c r="I344" s="130"/>
      <c r="J344" s="38"/>
      <c r="K344" s="38"/>
      <c r="L344" s="42"/>
      <c r="M344" s="221"/>
      <c r="N344" s="82"/>
      <c r="O344" s="82"/>
      <c r="P344" s="82"/>
      <c r="Q344" s="82"/>
      <c r="R344" s="82"/>
      <c r="S344" s="82"/>
      <c r="T344" s="83"/>
      <c r="AT344" s="16" t="s">
        <v>210</v>
      </c>
      <c r="AU344" s="16" t="s">
        <v>82</v>
      </c>
    </row>
    <row r="345" spans="2:51" s="12" customFormat="1" ht="12">
      <c r="B345" s="223"/>
      <c r="C345" s="224"/>
      <c r="D345" s="219" t="s">
        <v>142</v>
      </c>
      <c r="E345" s="225" t="s">
        <v>19</v>
      </c>
      <c r="F345" s="226" t="s">
        <v>508</v>
      </c>
      <c r="G345" s="224"/>
      <c r="H345" s="227">
        <v>490</v>
      </c>
      <c r="I345" s="228"/>
      <c r="J345" s="224"/>
      <c r="K345" s="224"/>
      <c r="L345" s="229"/>
      <c r="M345" s="230"/>
      <c r="N345" s="231"/>
      <c r="O345" s="231"/>
      <c r="P345" s="231"/>
      <c r="Q345" s="231"/>
      <c r="R345" s="231"/>
      <c r="S345" s="231"/>
      <c r="T345" s="232"/>
      <c r="AT345" s="233" t="s">
        <v>142</v>
      </c>
      <c r="AU345" s="233" t="s">
        <v>82</v>
      </c>
      <c r="AV345" s="12" t="s">
        <v>82</v>
      </c>
      <c r="AW345" s="12" t="s">
        <v>33</v>
      </c>
      <c r="AX345" s="12" t="s">
        <v>72</v>
      </c>
      <c r="AY345" s="233" t="s">
        <v>125</v>
      </c>
    </row>
    <row r="346" spans="2:65" s="1" customFormat="1" ht="14.4" customHeight="1">
      <c r="B346" s="37"/>
      <c r="C346" s="206" t="s">
        <v>509</v>
      </c>
      <c r="D346" s="206" t="s">
        <v>130</v>
      </c>
      <c r="E346" s="207" t="s">
        <v>510</v>
      </c>
      <c r="F346" s="208" t="s">
        <v>511</v>
      </c>
      <c r="G346" s="209" t="s">
        <v>313</v>
      </c>
      <c r="H346" s="210">
        <v>0.49</v>
      </c>
      <c r="I346" s="211"/>
      <c r="J346" s="212">
        <f>ROUND(I346*H346,2)</f>
        <v>0</v>
      </c>
      <c r="K346" s="208" t="s">
        <v>134</v>
      </c>
      <c r="L346" s="42"/>
      <c r="M346" s="213" t="s">
        <v>19</v>
      </c>
      <c r="N346" s="214" t="s">
        <v>43</v>
      </c>
      <c r="O346" s="82"/>
      <c r="P346" s="215">
        <f>O346*H346</f>
        <v>0</v>
      </c>
      <c r="Q346" s="215">
        <v>0</v>
      </c>
      <c r="R346" s="215">
        <f>Q346*H346</f>
        <v>0</v>
      </c>
      <c r="S346" s="215">
        <v>0</v>
      </c>
      <c r="T346" s="216">
        <f>S346*H346</f>
        <v>0</v>
      </c>
      <c r="AR346" s="217" t="s">
        <v>207</v>
      </c>
      <c r="AT346" s="217" t="s">
        <v>130</v>
      </c>
      <c r="AU346" s="217" t="s">
        <v>82</v>
      </c>
      <c r="AY346" s="16" t="s">
        <v>125</v>
      </c>
      <c r="BE346" s="218">
        <f>IF(N346="základní",J346,0)</f>
        <v>0</v>
      </c>
      <c r="BF346" s="218">
        <f>IF(N346="snížená",J346,0)</f>
        <v>0</v>
      </c>
      <c r="BG346" s="218">
        <f>IF(N346="zákl. přenesená",J346,0)</f>
        <v>0</v>
      </c>
      <c r="BH346" s="218">
        <f>IF(N346="sníž. přenesená",J346,0)</f>
        <v>0</v>
      </c>
      <c r="BI346" s="218">
        <f>IF(N346="nulová",J346,0)</f>
        <v>0</v>
      </c>
      <c r="BJ346" s="16" t="s">
        <v>80</v>
      </c>
      <c r="BK346" s="218">
        <f>ROUND(I346*H346,2)</f>
        <v>0</v>
      </c>
      <c r="BL346" s="16" t="s">
        <v>207</v>
      </c>
      <c r="BM346" s="217" t="s">
        <v>512</v>
      </c>
    </row>
    <row r="347" spans="2:47" s="1" customFormat="1" ht="12">
      <c r="B347" s="37"/>
      <c r="C347" s="38"/>
      <c r="D347" s="219" t="s">
        <v>138</v>
      </c>
      <c r="E347" s="38"/>
      <c r="F347" s="220" t="s">
        <v>513</v>
      </c>
      <c r="G347" s="38"/>
      <c r="H347" s="38"/>
      <c r="I347" s="130"/>
      <c r="J347" s="38"/>
      <c r="K347" s="38"/>
      <c r="L347" s="42"/>
      <c r="M347" s="221"/>
      <c r="N347" s="82"/>
      <c r="O347" s="82"/>
      <c r="P347" s="82"/>
      <c r="Q347" s="82"/>
      <c r="R347" s="82"/>
      <c r="S347" s="82"/>
      <c r="T347" s="83"/>
      <c r="AT347" s="16" t="s">
        <v>138</v>
      </c>
      <c r="AU347" s="16" t="s">
        <v>82</v>
      </c>
    </row>
    <row r="348" spans="2:47" s="1" customFormat="1" ht="12">
      <c r="B348" s="37"/>
      <c r="C348" s="38"/>
      <c r="D348" s="219" t="s">
        <v>140</v>
      </c>
      <c r="E348" s="38"/>
      <c r="F348" s="222" t="s">
        <v>514</v>
      </c>
      <c r="G348" s="38"/>
      <c r="H348" s="38"/>
      <c r="I348" s="130"/>
      <c r="J348" s="38"/>
      <c r="K348" s="38"/>
      <c r="L348" s="42"/>
      <c r="M348" s="221"/>
      <c r="N348" s="82"/>
      <c r="O348" s="82"/>
      <c r="P348" s="82"/>
      <c r="Q348" s="82"/>
      <c r="R348" s="82"/>
      <c r="S348" s="82"/>
      <c r="T348" s="83"/>
      <c r="AT348" s="16" t="s">
        <v>140</v>
      </c>
      <c r="AU348" s="16" t="s">
        <v>82</v>
      </c>
    </row>
    <row r="349" spans="2:63" s="11" customFormat="1" ht="22.8" customHeight="1">
      <c r="B349" s="190"/>
      <c r="C349" s="191"/>
      <c r="D349" s="192" t="s">
        <v>71</v>
      </c>
      <c r="E349" s="204" t="s">
        <v>515</v>
      </c>
      <c r="F349" s="204" t="s">
        <v>516</v>
      </c>
      <c r="G349" s="191"/>
      <c r="H349" s="191"/>
      <c r="I349" s="194"/>
      <c r="J349" s="205">
        <f>BK349</f>
        <v>0</v>
      </c>
      <c r="K349" s="191"/>
      <c r="L349" s="196"/>
      <c r="M349" s="197"/>
      <c r="N349" s="198"/>
      <c r="O349" s="198"/>
      <c r="P349" s="199">
        <f>SUM(P350:P358)</f>
        <v>0</v>
      </c>
      <c r="Q349" s="198"/>
      <c r="R349" s="199">
        <f>SUM(R350:R358)</f>
        <v>0.010909080000000002</v>
      </c>
      <c r="S349" s="198"/>
      <c r="T349" s="200">
        <f>SUM(T350:T358)</f>
        <v>0</v>
      </c>
      <c r="AR349" s="201" t="s">
        <v>82</v>
      </c>
      <c r="AT349" s="202" t="s">
        <v>71</v>
      </c>
      <c r="AU349" s="202" t="s">
        <v>80</v>
      </c>
      <c r="AY349" s="201" t="s">
        <v>125</v>
      </c>
      <c r="BK349" s="203">
        <f>SUM(BK350:BK358)</f>
        <v>0</v>
      </c>
    </row>
    <row r="350" spans="2:65" s="1" customFormat="1" ht="21.6" customHeight="1">
      <c r="B350" s="37"/>
      <c r="C350" s="206" t="s">
        <v>517</v>
      </c>
      <c r="D350" s="206" t="s">
        <v>130</v>
      </c>
      <c r="E350" s="207" t="s">
        <v>518</v>
      </c>
      <c r="F350" s="208" t="s">
        <v>519</v>
      </c>
      <c r="G350" s="209" t="s">
        <v>133</v>
      </c>
      <c r="H350" s="210">
        <v>27.972</v>
      </c>
      <c r="I350" s="211"/>
      <c r="J350" s="212">
        <f>ROUND(I350*H350,2)</f>
        <v>0</v>
      </c>
      <c r="K350" s="208" t="s">
        <v>134</v>
      </c>
      <c r="L350" s="42"/>
      <c r="M350" s="213" t="s">
        <v>19</v>
      </c>
      <c r="N350" s="214" t="s">
        <v>43</v>
      </c>
      <c r="O350" s="82"/>
      <c r="P350" s="215">
        <f>O350*H350</f>
        <v>0</v>
      </c>
      <c r="Q350" s="215">
        <v>0.00022</v>
      </c>
      <c r="R350" s="215">
        <f>Q350*H350</f>
        <v>0.006153840000000001</v>
      </c>
      <c r="S350" s="215">
        <v>0</v>
      </c>
      <c r="T350" s="216">
        <f>S350*H350</f>
        <v>0</v>
      </c>
      <c r="AR350" s="217" t="s">
        <v>207</v>
      </c>
      <c r="AT350" s="217" t="s">
        <v>130</v>
      </c>
      <c r="AU350" s="217" t="s">
        <v>82</v>
      </c>
      <c r="AY350" s="16" t="s">
        <v>125</v>
      </c>
      <c r="BE350" s="218">
        <f>IF(N350="základní",J350,0)</f>
        <v>0</v>
      </c>
      <c r="BF350" s="218">
        <f>IF(N350="snížená",J350,0)</f>
        <v>0</v>
      </c>
      <c r="BG350" s="218">
        <f>IF(N350="zákl. přenesená",J350,0)</f>
        <v>0</v>
      </c>
      <c r="BH350" s="218">
        <f>IF(N350="sníž. přenesená",J350,0)</f>
        <v>0</v>
      </c>
      <c r="BI350" s="218">
        <f>IF(N350="nulová",J350,0)</f>
        <v>0</v>
      </c>
      <c r="BJ350" s="16" t="s">
        <v>80</v>
      </c>
      <c r="BK350" s="218">
        <f>ROUND(I350*H350,2)</f>
        <v>0</v>
      </c>
      <c r="BL350" s="16" t="s">
        <v>207</v>
      </c>
      <c r="BM350" s="217" t="s">
        <v>520</v>
      </c>
    </row>
    <row r="351" spans="2:47" s="1" customFormat="1" ht="12">
      <c r="B351" s="37"/>
      <c r="C351" s="38"/>
      <c r="D351" s="219" t="s">
        <v>138</v>
      </c>
      <c r="E351" s="38"/>
      <c r="F351" s="220" t="s">
        <v>521</v>
      </c>
      <c r="G351" s="38"/>
      <c r="H351" s="38"/>
      <c r="I351" s="130"/>
      <c r="J351" s="38"/>
      <c r="K351" s="38"/>
      <c r="L351" s="42"/>
      <c r="M351" s="221"/>
      <c r="N351" s="82"/>
      <c r="O351" s="82"/>
      <c r="P351" s="82"/>
      <c r="Q351" s="82"/>
      <c r="R351" s="82"/>
      <c r="S351" s="82"/>
      <c r="T351" s="83"/>
      <c r="AT351" s="16" t="s">
        <v>138</v>
      </c>
      <c r="AU351" s="16" t="s">
        <v>82</v>
      </c>
    </row>
    <row r="352" spans="2:47" s="1" customFormat="1" ht="12">
      <c r="B352" s="37"/>
      <c r="C352" s="38"/>
      <c r="D352" s="219" t="s">
        <v>140</v>
      </c>
      <c r="E352" s="38"/>
      <c r="F352" s="222" t="s">
        <v>522</v>
      </c>
      <c r="G352" s="38"/>
      <c r="H352" s="38"/>
      <c r="I352" s="130"/>
      <c r="J352" s="38"/>
      <c r="K352" s="38"/>
      <c r="L352" s="42"/>
      <c r="M352" s="221"/>
      <c r="N352" s="82"/>
      <c r="O352" s="82"/>
      <c r="P352" s="82"/>
      <c r="Q352" s="82"/>
      <c r="R352" s="82"/>
      <c r="S352" s="82"/>
      <c r="T352" s="83"/>
      <c r="AT352" s="16" t="s">
        <v>140</v>
      </c>
      <c r="AU352" s="16" t="s">
        <v>82</v>
      </c>
    </row>
    <row r="353" spans="2:51" s="13" customFormat="1" ht="12">
      <c r="B353" s="234"/>
      <c r="C353" s="235"/>
      <c r="D353" s="219" t="s">
        <v>142</v>
      </c>
      <c r="E353" s="236" t="s">
        <v>19</v>
      </c>
      <c r="F353" s="237" t="s">
        <v>523</v>
      </c>
      <c r="G353" s="235"/>
      <c r="H353" s="236" t="s">
        <v>19</v>
      </c>
      <c r="I353" s="238"/>
      <c r="J353" s="235"/>
      <c r="K353" s="235"/>
      <c r="L353" s="239"/>
      <c r="M353" s="240"/>
      <c r="N353" s="241"/>
      <c r="O353" s="241"/>
      <c r="P353" s="241"/>
      <c r="Q353" s="241"/>
      <c r="R353" s="241"/>
      <c r="S353" s="241"/>
      <c r="T353" s="242"/>
      <c r="AT353" s="243" t="s">
        <v>142</v>
      </c>
      <c r="AU353" s="243" t="s">
        <v>82</v>
      </c>
      <c r="AV353" s="13" t="s">
        <v>80</v>
      </c>
      <c r="AW353" s="13" t="s">
        <v>33</v>
      </c>
      <c r="AX353" s="13" t="s">
        <v>72</v>
      </c>
      <c r="AY353" s="243" t="s">
        <v>125</v>
      </c>
    </row>
    <row r="354" spans="2:51" s="12" customFormat="1" ht="12">
      <c r="B354" s="223"/>
      <c r="C354" s="224"/>
      <c r="D354" s="219" t="s">
        <v>142</v>
      </c>
      <c r="E354" s="225" t="s">
        <v>19</v>
      </c>
      <c r="F354" s="226" t="s">
        <v>524</v>
      </c>
      <c r="G354" s="224"/>
      <c r="H354" s="227">
        <v>27.972</v>
      </c>
      <c r="I354" s="228"/>
      <c r="J354" s="224"/>
      <c r="K354" s="224"/>
      <c r="L354" s="229"/>
      <c r="M354" s="230"/>
      <c r="N354" s="231"/>
      <c r="O354" s="231"/>
      <c r="P354" s="231"/>
      <c r="Q354" s="231"/>
      <c r="R354" s="231"/>
      <c r="S354" s="231"/>
      <c r="T354" s="232"/>
      <c r="AT354" s="233" t="s">
        <v>142</v>
      </c>
      <c r="AU354" s="233" t="s">
        <v>82</v>
      </c>
      <c r="AV354" s="12" t="s">
        <v>82</v>
      </c>
      <c r="AW354" s="12" t="s">
        <v>33</v>
      </c>
      <c r="AX354" s="12" t="s">
        <v>72</v>
      </c>
      <c r="AY354" s="233" t="s">
        <v>125</v>
      </c>
    </row>
    <row r="355" spans="2:65" s="1" customFormat="1" ht="14.4" customHeight="1">
      <c r="B355" s="37"/>
      <c r="C355" s="206" t="s">
        <v>525</v>
      </c>
      <c r="D355" s="206" t="s">
        <v>130</v>
      </c>
      <c r="E355" s="207" t="s">
        <v>526</v>
      </c>
      <c r="F355" s="208" t="s">
        <v>527</v>
      </c>
      <c r="G355" s="209" t="s">
        <v>133</v>
      </c>
      <c r="H355" s="210">
        <v>13.986</v>
      </c>
      <c r="I355" s="211"/>
      <c r="J355" s="212">
        <f>ROUND(I355*H355,2)</f>
        <v>0</v>
      </c>
      <c r="K355" s="208" t="s">
        <v>134</v>
      </c>
      <c r="L355" s="42"/>
      <c r="M355" s="213" t="s">
        <v>19</v>
      </c>
      <c r="N355" s="214" t="s">
        <v>43</v>
      </c>
      <c r="O355" s="82"/>
      <c r="P355" s="215">
        <f>O355*H355</f>
        <v>0</v>
      </c>
      <c r="Q355" s="215">
        <v>0.00034</v>
      </c>
      <c r="R355" s="215">
        <f>Q355*H355</f>
        <v>0.004755240000000001</v>
      </c>
      <c r="S355" s="215">
        <v>0</v>
      </c>
      <c r="T355" s="216">
        <f>S355*H355</f>
        <v>0</v>
      </c>
      <c r="AR355" s="217" t="s">
        <v>207</v>
      </c>
      <c r="AT355" s="217" t="s">
        <v>130</v>
      </c>
      <c r="AU355" s="217" t="s">
        <v>82</v>
      </c>
      <c r="AY355" s="16" t="s">
        <v>125</v>
      </c>
      <c r="BE355" s="218">
        <f>IF(N355="základní",J355,0)</f>
        <v>0</v>
      </c>
      <c r="BF355" s="218">
        <f>IF(N355="snížená",J355,0)</f>
        <v>0</v>
      </c>
      <c r="BG355" s="218">
        <f>IF(N355="zákl. přenesená",J355,0)</f>
        <v>0</v>
      </c>
      <c r="BH355" s="218">
        <f>IF(N355="sníž. přenesená",J355,0)</f>
        <v>0</v>
      </c>
      <c r="BI355" s="218">
        <f>IF(N355="nulová",J355,0)</f>
        <v>0</v>
      </c>
      <c r="BJ355" s="16" t="s">
        <v>80</v>
      </c>
      <c r="BK355" s="218">
        <f>ROUND(I355*H355,2)</f>
        <v>0</v>
      </c>
      <c r="BL355" s="16" t="s">
        <v>207</v>
      </c>
      <c r="BM355" s="217" t="s">
        <v>528</v>
      </c>
    </row>
    <row r="356" spans="2:47" s="1" customFormat="1" ht="12">
      <c r="B356" s="37"/>
      <c r="C356" s="38"/>
      <c r="D356" s="219" t="s">
        <v>138</v>
      </c>
      <c r="E356" s="38"/>
      <c r="F356" s="220" t="s">
        <v>529</v>
      </c>
      <c r="G356" s="38"/>
      <c r="H356" s="38"/>
      <c r="I356" s="130"/>
      <c r="J356" s="38"/>
      <c r="K356" s="38"/>
      <c r="L356" s="42"/>
      <c r="M356" s="221"/>
      <c r="N356" s="82"/>
      <c r="O356" s="82"/>
      <c r="P356" s="82"/>
      <c r="Q356" s="82"/>
      <c r="R356" s="82"/>
      <c r="S356" s="82"/>
      <c r="T356" s="83"/>
      <c r="AT356" s="16" t="s">
        <v>138</v>
      </c>
      <c r="AU356" s="16" t="s">
        <v>82</v>
      </c>
    </row>
    <row r="357" spans="2:51" s="13" customFormat="1" ht="12">
      <c r="B357" s="234"/>
      <c r="C357" s="235"/>
      <c r="D357" s="219" t="s">
        <v>142</v>
      </c>
      <c r="E357" s="236" t="s">
        <v>19</v>
      </c>
      <c r="F357" s="237" t="s">
        <v>523</v>
      </c>
      <c r="G357" s="235"/>
      <c r="H357" s="236" t="s">
        <v>19</v>
      </c>
      <c r="I357" s="238"/>
      <c r="J357" s="235"/>
      <c r="K357" s="235"/>
      <c r="L357" s="239"/>
      <c r="M357" s="240"/>
      <c r="N357" s="241"/>
      <c r="O357" s="241"/>
      <c r="P357" s="241"/>
      <c r="Q357" s="241"/>
      <c r="R357" s="241"/>
      <c r="S357" s="241"/>
      <c r="T357" s="242"/>
      <c r="AT357" s="243" t="s">
        <v>142</v>
      </c>
      <c r="AU357" s="243" t="s">
        <v>82</v>
      </c>
      <c r="AV357" s="13" t="s">
        <v>80</v>
      </c>
      <c r="AW357" s="13" t="s">
        <v>33</v>
      </c>
      <c r="AX357" s="13" t="s">
        <v>72</v>
      </c>
      <c r="AY357" s="243" t="s">
        <v>125</v>
      </c>
    </row>
    <row r="358" spans="2:51" s="12" customFormat="1" ht="12">
      <c r="B358" s="223"/>
      <c r="C358" s="224"/>
      <c r="D358" s="219" t="s">
        <v>142</v>
      </c>
      <c r="E358" s="225" t="s">
        <v>19</v>
      </c>
      <c r="F358" s="226" t="s">
        <v>530</v>
      </c>
      <c r="G358" s="224"/>
      <c r="H358" s="227">
        <v>13.986</v>
      </c>
      <c r="I358" s="228"/>
      <c r="J358" s="224"/>
      <c r="K358" s="224"/>
      <c r="L358" s="229"/>
      <c r="M358" s="230"/>
      <c r="N358" s="231"/>
      <c r="O358" s="231"/>
      <c r="P358" s="231"/>
      <c r="Q358" s="231"/>
      <c r="R358" s="231"/>
      <c r="S358" s="231"/>
      <c r="T358" s="232"/>
      <c r="AT358" s="233" t="s">
        <v>142</v>
      </c>
      <c r="AU358" s="233" t="s">
        <v>82</v>
      </c>
      <c r="AV358" s="12" t="s">
        <v>82</v>
      </c>
      <c r="AW358" s="12" t="s">
        <v>33</v>
      </c>
      <c r="AX358" s="12" t="s">
        <v>72</v>
      </c>
      <c r="AY358" s="233" t="s">
        <v>125</v>
      </c>
    </row>
    <row r="359" spans="2:63" s="11" customFormat="1" ht="25.9" customHeight="1">
      <c r="B359" s="190"/>
      <c r="C359" s="191"/>
      <c r="D359" s="192" t="s">
        <v>71</v>
      </c>
      <c r="E359" s="193" t="s">
        <v>392</v>
      </c>
      <c r="F359" s="193" t="s">
        <v>531</v>
      </c>
      <c r="G359" s="191"/>
      <c r="H359" s="191"/>
      <c r="I359" s="194"/>
      <c r="J359" s="195">
        <f>BK359</f>
        <v>0</v>
      </c>
      <c r="K359" s="191"/>
      <c r="L359" s="196"/>
      <c r="M359" s="197"/>
      <c r="N359" s="198"/>
      <c r="O359" s="198"/>
      <c r="P359" s="199">
        <f>P360</f>
        <v>0</v>
      </c>
      <c r="Q359" s="198"/>
      <c r="R359" s="199">
        <f>R360</f>
        <v>0.0163875</v>
      </c>
      <c r="S359" s="198"/>
      <c r="T359" s="200">
        <f>T360</f>
        <v>0</v>
      </c>
      <c r="AR359" s="201" t="s">
        <v>136</v>
      </c>
      <c r="AT359" s="202" t="s">
        <v>71</v>
      </c>
      <c r="AU359" s="202" t="s">
        <v>72</v>
      </c>
      <c r="AY359" s="201" t="s">
        <v>125</v>
      </c>
      <c r="BK359" s="203">
        <f>BK360</f>
        <v>0</v>
      </c>
    </row>
    <row r="360" spans="2:63" s="11" customFormat="1" ht="22.8" customHeight="1">
      <c r="B360" s="190"/>
      <c r="C360" s="191"/>
      <c r="D360" s="192" t="s">
        <v>71</v>
      </c>
      <c r="E360" s="204" t="s">
        <v>532</v>
      </c>
      <c r="F360" s="204" t="s">
        <v>533</v>
      </c>
      <c r="G360" s="191"/>
      <c r="H360" s="191"/>
      <c r="I360" s="194"/>
      <c r="J360" s="205">
        <f>BK360</f>
        <v>0</v>
      </c>
      <c r="K360" s="191"/>
      <c r="L360" s="196"/>
      <c r="M360" s="197"/>
      <c r="N360" s="198"/>
      <c r="O360" s="198"/>
      <c r="P360" s="199">
        <f>SUM(P361:P370)</f>
        <v>0</v>
      </c>
      <c r="Q360" s="198"/>
      <c r="R360" s="199">
        <f>SUM(R361:R370)</f>
        <v>0.0163875</v>
      </c>
      <c r="S360" s="198"/>
      <c r="T360" s="200">
        <f>SUM(T361:T370)</f>
        <v>0</v>
      </c>
      <c r="AR360" s="201" t="s">
        <v>136</v>
      </c>
      <c r="AT360" s="202" t="s">
        <v>71</v>
      </c>
      <c r="AU360" s="202" t="s">
        <v>80</v>
      </c>
      <c r="AY360" s="201" t="s">
        <v>125</v>
      </c>
      <c r="BK360" s="203">
        <f>SUM(BK361:BK370)</f>
        <v>0</v>
      </c>
    </row>
    <row r="361" spans="2:65" s="1" customFormat="1" ht="14.4" customHeight="1">
      <c r="B361" s="37"/>
      <c r="C361" s="206" t="s">
        <v>534</v>
      </c>
      <c r="D361" s="206" t="s">
        <v>130</v>
      </c>
      <c r="E361" s="207" t="s">
        <v>535</v>
      </c>
      <c r="F361" s="208" t="s">
        <v>536</v>
      </c>
      <c r="G361" s="209" t="s">
        <v>173</v>
      </c>
      <c r="H361" s="210">
        <v>65.55</v>
      </c>
      <c r="I361" s="211"/>
      <c r="J361" s="212">
        <f>ROUND(I361*H361,2)</f>
        <v>0</v>
      </c>
      <c r="K361" s="208" t="s">
        <v>134</v>
      </c>
      <c r="L361" s="42"/>
      <c r="M361" s="213" t="s">
        <v>19</v>
      </c>
      <c r="N361" s="214" t="s">
        <v>43</v>
      </c>
      <c r="O361" s="82"/>
      <c r="P361" s="215">
        <f>O361*H361</f>
        <v>0</v>
      </c>
      <c r="Q361" s="215">
        <v>0</v>
      </c>
      <c r="R361" s="215">
        <f>Q361*H361</f>
        <v>0</v>
      </c>
      <c r="S361" s="215">
        <v>0</v>
      </c>
      <c r="T361" s="216">
        <f>S361*H361</f>
        <v>0</v>
      </c>
      <c r="AR361" s="217" t="s">
        <v>537</v>
      </c>
      <c r="AT361" s="217" t="s">
        <v>130</v>
      </c>
      <c r="AU361" s="217" t="s">
        <v>82</v>
      </c>
      <c r="AY361" s="16" t="s">
        <v>125</v>
      </c>
      <c r="BE361" s="218">
        <f>IF(N361="základní",J361,0)</f>
        <v>0</v>
      </c>
      <c r="BF361" s="218">
        <f>IF(N361="snížená",J361,0)</f>
        <v>0</v>
      </c>
      <c r="BG361" s="218">
        <f>IF(N361="zákl. přenesená",J361,0)</f>
        <v>0</v>
      </c>
      <c r="BH361" s="218">
        <f>IF(N361="sníž. přenesená",J361,0)</f>
        <v>0</v>
      </c>
      <c r="BI361" s="218">
        <f>IF(N361="nulová",J361,0)</f>
        <v>0</v>
      </c>
      <c r="BJ361" s="16" t="s">
        <v>80</v>
      </c>
      <c r="BK361" s="218">
        <f>ROUND(I361*H361,2)</f>
        <v>0</v>
      </c>
      <c r="BL361" s="16" t="s">
        <v>537</v>
      </c>
      <c r="BM361" s="217" t="s">
        <v>538</v>
      </c>
    </row>
    <row r="362" spans="2:47" s="1" customFormat="1" ht="12">
      <c r="B362" s="37"/>
      <c r="C362" s="38"/>
      <c r="D362" s="219" t="s">
        <v>138</v>
      </c>
      <c r="E362" s="38"/>
      <c r="F362" s="220" t="s">
        <v>539</v>
      </c>
      <c r="G362" s="38"/>
      <c r="H362" s="38"/>
      <c r="I362" s="130"/>
      <c r="J362" s="38"/>
      <c r="K362" s="38"/>
      <c r="L362" s="42"/>
      <c r="M362" s="221"/>
      <c r="N362" s="82"/>
      <c r="O362" s="82"/>
      <c r="P362" s="82"/>
      <c r="Q362" s="82"/>
      <c r="R362" s="82"/>
      <c r="S362" s="82"/>
      <c r="T362" s="83"/>
      <c r="AT362" s="16" t="s">
        <v>138</v>
      </c>
      <c r="AU362" s="16" t="s">
        <v>82</v>
      </c>
    </row>
    <row r="363" spans="2:51" s="12" customFormat="1" ht="12">
      <c r="B363" s="223"/>
      <c r="C363" s="224"/>
      <c r="D363" s="219" t="s">
        <v>142</v>
      </c>
      <c r="E363" s="225" t="s">
        <v>19</v>
      </c>
      <c r="F363" s="226" t="s">
        <v>540</v>
      </c>
      <c r="G363" s="224"/>
      <c r="H363" s="227">
        <v>65.55</v>
      </c>
      <c r="I363" s="228"/>
      <c r="J363" s="224"/>
      <c r="K363" s="224"/>
      <c r="L363" s="229"/>
      <c r="M363" s="230"/>
      <c r="N363" s="231"/>
      <c r="O363" s="231"/>
      <c r="P363" s="231"/>
      <c r="Q363" s="231"/>
      <c r="R363" s="231"/>
      <c r="S363" s="231"/>
      <c r="T363" s="232"/>
      <c r="AT363" s="233" t="s">
        <v>142</v>
      </c>
      <c r="AU363" s="233" t="s">
        <v>82</v>
      </c>
      <c r="AV363" s="12" t="s">
        <v>82</v>
      </c>
      <c r="AW363" s="12" t="s">
        <v>33</v>
      </c>
      <c r="AX363" s="12" t="s">
        <v>72</v>
      </c>
      <c r="AY363" s="233" t="s">
        <v>125</v>
      </c>
    </row>
    <row r="364" spans="2:65" s="1" customFormat="1" ht="14.4" customHeight="1">
      <c r="B364" s="37"/>
      <c r="C364" s="206" t="s">
        <v>541</v>
      </c>
      <c r="D364" s="206" t="s">
        <v>130</v>
      </c>
      <c r="E364" s="207" t="s">
        <v>542</v>
      </c>
      <c r="F364" s="208" t="s">
        <v>543</v>
      </c>
      <c r="G364" s="209" t="s">
        <v>173</v>
      </c>
      <c r="H364" s="210">
        <v>65.55</v>
      </c>
      <c r="I364" s="211"/>
      <c r="J364" s="212">
        <f>ROUND(I364*H364,2)</f>
        <v>0</v>
      </c>
      <c r="K364" s="208" t="s">
        <v>134</v>
      </c>
      <c r="L364" s="42"/>
      <c r="M364" s="213" t="s">
        <v>19</v>
      </c>
      <c r="N364" s="214" t="s">
        <v>43</v>
      </c>
      <c r="O364" s="82"/>
      <c r="P364" s="215">
        <f>O364*H364</f>
        <v>0</v>
      </c>
      <c r="Q364" s="215">
        <v>0</v>
      </c>
      <c r="R364" s="215">
        <f>Q364*H364</f>
        <v>0</v>
      </c>
      <c r="S364" s="215">
        <v>0</v>
      </c>
      <c r="T364" s="216">
        <f>S364*H364</f>
        <v>0</v>
      </c>
      <c r="AR364" s="217" t="s">
        <v>537</v>
      </c>
      <c r="AT364" s="217" t="s">
        <v>130</v>
      </c>
      <c r="AU364" s="217" t="s">
        <v>82</v>
      </c>
      <c r="AY364" s="16" t="s">
        <v>125</v>
      </c>
      <c r="BE364" s="218">
        <f>IF(N364="základní",J364,0)</f>
        <v>0</v>
      </c>
      <c r="BF364" s="218">
        <f>IF(N364="snížená",J364,0)</f>
        <v>0</v>
      </c>
      <c r="BG364" s="218">
        <f>IF(N364="zákl. přenesená",J364,0)</f>
        <v>0</v>
      </c>
      <c r="BH364" s="218">
        <f>IF(N364="sníž. přenesená",J364,0)</f>
        <v>0</v>
      </c>
      <c r="BI364" s="218">
        <f>IF(N364="nulová",J364,0)</f>
        <v>0</v>
      </c>
      <c r="BJ364" s="16" t="s">
        <v>80</v>
      </c>
      <c r="BK364" s="218">
        <f>ROUND(I364*H364,2)</f>
        <v>0</v>
      </c>
      <c r="BL364" s="16" t="s">
        <v>537</v>
      </c>
      <c r="BM364" s="217" t="s">
        <v>544</v>
      </c>
    </row>
    <row r="365" spans="2:47" s="1" customFormat="1" ht="12">
      <c r="B365" s="37"/>
      <c r="C365" s="38"/>
      <c r="D365" s="219" t="s">
        <v>138</v>
      </c>
      <c r="E365" s="38"/>
      <c r="F365" s="220" t="s">
        <v>545</v>
      </c>
      <c r="G365" s="38"/>
      <c r="H365" s="38"/>
      <c r="I365" s="130"/>
      <c r="J365" s="38"/>
      <c r="K365" s="38"/>
      <c r="L365" s="42"/>
      <c r="M365" s="221"/>
      <c r="N365" s="82"/>
      <c r="O365" s="82"/>
      <c r="P365" s="82"/>
      <c r="Q365" s="82"/>
      <c r="R365" s="82"/>
      <c r="S365" s="82"/>
      <c r="T365" s="83"/>
      <c r="AT365" s="16" t="s">
        <v>138</v>
      </c>
      <c r="AU365" s="16" t="s">
        <v>82</v>
      </c>
    </row>
    <row r="366" spans="2:47" s="1" customFormat="1" ht="12">
      <c r="B366" s="37"/>
      <c r="C366" s="38"/>
      <c r="D366" s="219" t="s">
        <v>210</v>
      </c>
      <c r="E366" s="38"/>
      <c r="F366" s="222" t="s">
        <v>546</v>
      </c>
      <c r="G366" s="38"/>
      <c r="H366" s="38"/>
      <c r="I366" s="130"/>
      <c r="J366" s="38"/>
      <c r="K366" s="38"/>
      <c r="L366" s="42"/>
      <c r="M366" s="221"/>
      <c r="N366" s="82"/>
      <c r="O366" s="82"/>
      <c r="P366" s="82"/>
      <c r="Q366" s="82"/>
      <c r="R366" s="82"/>
      <c r="S366" s="82"/>
      <c r="T366" s="83"/>
      <c r="AT366" s="16" t="s">
        <v>210</v>
      </c>
      <c r="AU366" s="16" t="s">
        <v>82</v>
      </c>
    </row>
    <row r="367" spans="2:51" s="12" customFormat="1" ht="12">
      <c r="B367" s="223"/>
      <c r="C367" s="224"/>
      <c r="D367" s="219" t="s">
        <v>142</v>
      </c>
      <c r="E367" s="225" t="s">
        <v>19</v>
      </c>
      <c r="F367" s="226" t="s">
        <v>540</v>
      </c>
      <c r="G367" s="224"/>
      <c r="H367" s="227">
        <v>65.55</v>
      </c>
      <c r="I367" s="228"/>
      <c r="J367" s="224"/>
      <c r="K367" s="224"/>
      <c r="L367" s="229"/>
      <c r="M367" s="230"/>
      <c r="N367" s="231"/>
      <c r="O367" s="231"/>
      <c r="P367" s="231"/>
      <c r="Q367" s="231"/>
      <c r="R367" s="231"/>
      <c r="S367" s="231"/>
      <c r="T367" s="232"/>
      <c r="AT367" s="233" t="s">
        <v>142</v>
      </c>
      <c r="AU367" s="233" t="s">
        <v>82</v>
      </c>
      <c r="AV367" s="12" t="s">
        <v>82</v>
      </c>
      <c r="AW367" s="12" t="s">
        <v>33</v>
      </c>
      <c r="AX367" s="12" t="s">
        <v>72</v>
      </c>
      <c r="AY367" s="233" t="s">
        <v>125</v>
      </c>
    </row>
    <row r="368" spans="2:65" s="1" customFormat="1" ht="14.4" customHeight="1">
      <c r="B368" s="37"/>
      <c r="C368" s="244" t="s">
        <v>547</v>
      </c>
      <c r="D368" s="244" t="s">
        <v>392</v>
      </c>
      <c r="E368" s="245" t="s">
        <v>548</v>
      </c>
      <c r="F368" s="246" t="s">
        <v>549</v>
      </c>
      <c r="G368" s="247" t="s">
        <v>180</v>
      </c>
      <c r="H368" s="248">
        <v>54.625</v>
      </c>
      <c r="I368" s="249"/>
      <c r="J368" s="250">
        <f>ROUND(I368*H368,2)</f>
        <v>0</v>
      </c>
      <c r="K368" s="246" t="s">
        <v>134</v>
      </c>
      <c r="L368" s="251"/>
      <c r="M368" s="252" t="s">
        <v>19</v>
      </c>
      <c r="N368" s="253" t="s">
        <v>43</v>
      </c>
      <c r="O368" s="82"/>
      <c r="P368" s="215">
        <f>O368*H368</f>
        <v>0</v>
      </c>
      <c r="Q368" s="215">
        <v>0.0003</v>
      </c>
      <c r="R368" s="215">
        <f>Q368*H368</f>
        <v>0.0163875</v>
      </c>
      <c r="S368" s="215">
        <v>0</v>
      </c>
      <c r="T368" s="216">
        <f>S368*H368</f>
        <v>0</v>
      </c>
      <c r="AR368" s="217" t="s">
        <v>550</v>
      </c>
      <c r="AT368" s="217" t="s">
        <v>392</v>
      </c>
      <c r="AU368" s="217" t="s">
        <v>82</v>
      </c>
      <c r="AY368" s="16" t="s">
        <v>125</v>
      </c>
      <c r="BE368" s="218">
        <f>IF(N368="základní",J368,0)</f>
        <v>0</v>
      </c>
      <c r="BF368" s="218">
        <f>IF(N368="snížená",J368,0)</f>
        <v>0</v>
      </c>
      <c r="BG368" s="218">
        <f>IF(N368="zákl. přenesená",J368,0)</f>
        <v>0</v>
      </c>
      <c r="BH368" s="218">
        <f>IF(N368="sníž. přenesená",J368,0)</f>
        <v>0</v>
      </c>
      <c r="BI368" s="218">
        <f>IF(N368="nulová",J368,0)</f>
        <v>0</v>
      </c>
      <c r="BJ368" s="16" t="s">
        <v>80</v>
      </c>
      <c r="BK368" s="218">
        <f>ROUND(I368*H368,2)</f>
        <v>0</v>
      </c>
      <c r="BL368" s="16" t="s">
        <v>550</v>
      </c>
      <c r="BM368" s="217" t="s">
        <v>551</v>
      </c>
    </row>
    <row r="369" spans="2:47" s="1" customFormat="1" ht="12">
      <c r="B369" s="37"/>
      <c r="C369" s="38"/>
      <c r="D369" s="219" t="s">
        <v>138</v>
      </c>
      <c r="E369" s="38"/>
      <c r="F369" s="220" t="s">
        <v>549</v>
      </c>
      <c r="G369" s="38"/>
      <c r="H369" s="38"/>
      <c r="I369" s="130"/>
      <c r="J369" s="38"/>
      <c r="K369" s="38"/>
      <c r="L369" s="42"/>
      <c r="M369" s="221"/>
      <c r="N369" s="82"/>
      <c r="O369" s="82"/>
      <c r="P369" s="82"/>
      <c r="Q369" s="82"/>
      <c r="R369" s="82"/>
      <c r="S369" s="82"/>
      <c r="T369" s="83"/>
      <c r="AT369" s="16" t="s">
        <v>138</v>
      </c>
      <c r="AU369" s="16" t="s">
        <v>82</v>
      </c>
    </row>
    <row r="370" spans="2:51" s="12" customFormat="1" ht="12">
      <c r="B370" s="223"/>
      <c r="C370" s="224"/>
      <c r="D370" s="219" t="s">
        <v>142</v>
      </c>
      <c r="E370" s="225" t="s">
        <v>19</v>
      </c>
      <c r="F370" s="226" t="s">
        <v>552</v>
      </c>
      <c r="G370" s="224"/>
      <c r="H370" s="227">
        <v>54.625</v>
      </c>
      <c r="I370" s="228"/>
      <c r="J370" s="224"/>
      <c r="K370" s="224"/>
      <c r="L370" s="229"/>
      <c r="M370" s="230"/>
      <c r="N370" s="231"/>
      <c r="O370" s="231"/>
      <c r="P370" s="231"/>
      <c r="Q370" s="231"/>
      <c r="R370" s="231"/>
      <c r="S370" s="231"/>
      <c r="T370" s="232"/>
      <c r="AT370" s="233" t="s">
        <v>142</v>
      </c>
      <c r="AU370" s="233" t="s">
        <v>82</v>
      </c>
      <c r="AV370" s="12" t="s">
        <v>82</v>
      </c>
      <c r="AW370" s="12" t="s">
        <v>33</v>
      </c>
      <c r="AX370" s="12" t="s">
        <v>72</v>
      </c>
      <c r="AY370" s="233" t="s">
        <v>125</v>
      </c>
    </row>
    <row r="371" spans="2:63" s="11" customFormat="1" ht="25.9" customHeight="1">
      <c r="B371" s="190"/>
      <c r="C371" s="191"/>
      <c r="D371" s="192" t="s">
        <v>71</v>
      </c>
      <c r="E371" s="193" t="s">
        <v>553</v>
      </c>
      <c r="F371" s="193" t="s">
        <v>554</v>
      </c>
      <c r="G371" s="191"/>
      <c r="H371" s="191"/>
      <c r="I371" s="194"/>
      <c r="J371" s="195">
        <f>BK371</f>
        <v>0</v>
      </c>
      <c r="K371" s="191"/>
      <c r="L371" s="196"/>
      <c r="M371" s="197"/>
      <c r="N371" s="198"/>
      <c r="O371" s="198"/>
      <c r="P371" s="199">
        <f>P372+P376</f>
        <v>0</v>
      </c>
      <c r="Q371" s="198"/>
      <c r="R371" s="199">
        <f>R372+R376</f>
        <v>0</v>
      </c>
      <c r="S371" s="198"/>
      <c r="T371" s="200">
        <f>T372+T376</f>
        <v>0</v>
      </c>
      <c r="AR371" s="201" t="s">
        <v>158</v>
      </c>
      <c r="AT371" s="202" t="s">
        <v>71</v>
      </c>
      <c r="AU371" s="202" t="s">
        <v>72</v>
      </c>
      <c r="AY371" s="201" t="s">
        <v>125</v>
      </c>
      <c r="BK371" s="203">
        <f>BK372+BK376</f>
        <v>0</v>
      </c>
    </row>
    <row r="372" spans="2:63" s="11" customFormat="1" ht="22.8" customHeight="1">
      <c r="B372" s="190"/>
      <c r="C372" s="191"/>
      <c r="D372" s="192" t="s">
        <v>71</v>
      </c>
      <c r="E372" s="204" t="s">
        <v>555</v>
      </c>
      <c r="F372" s="204" t="s">
        <v>556</v>
      </c>
      <c r="G372" s="191"/>
      <c r="H372" s="191"/>
      <c r="I372" s="194"/>
      <c r="J372" s="205">
        <f>BK372</f>
        <v>0</v>
      </c>
      <c r="K372" s="191"/>
      <c r="L372" s="196"/>
      <c r="M372" s="197"/>
      <c r="N372" s="198"/>
      <c r="O372" s="198"/>
      <c r="P372" s="199">
        <f>SUM(P373:P375)</f>
        <v>0</v>
      </c>
      <c r="Q372" s="198"/>
      <c r="R372" s="199">
        <f>SUM(R373:R375)</f>
        <v>0</v>
      </c>
      <c r="S372" s="198"/>
      <c r="T372" s="200">
        <f>SUM(T373:T375)</f>
        <v>0</v>
      </c>
      <c r="AR372" s="201" t="s">
        <v>158</v>
      </c>
      <c r="AT372" s="202" t="s">
        <v>71</v>
      </c>
      <c r="AU372" s="202" t="s">
        <v>80</v>
      </c>
      <c r="AY372" s="201" t="s">
        <v>125</v>
      </c>
      <c r="BK372" s="203">
        <f>SUM(BK373:BK375)</f>
        <v>0</v>
      </c>
    </row>
    <row r="373" spans="2:65" s="1" customFormat="1" ht="14.4" customHeight="1">
      <c r="B373" s="37"/>
      <c r="C373" s="206" t="s">
        <v>537</v>
      </c>
      <c r="D373" s="206" t="s">
        <v>130</v>
      </c>
      <c r="E373" s="207" t="s">
        <v>557</v>
      </c>
      <c r="F373" s="208" t="s">
        <v>556</v>
      </c>
      <c r="G373" s="209" t="s">
        <v>558</v>
      </c>
      <c r="H373" s="210">
        <v>1</v>
      </c>
      <c r="I373" s="211"/>
      <c r="J373" s="212">
        <f>ROUND(I373*H373,2)</f>
        <v>0</v>
      </c>
      <c r="K373" s="208" t="s">
        <v>134</v>
      </c>
      <c r="L373" s="42"/>
      <c r="M373" s="213" t="s">
        <v>19</v>
      </c>
      <c r="N373" s="214" t="s">
        <v>43</v>
      </c>
      <c r="O373" s="82"/>
      <c r="P373" s="215">
        <f>O373*H373</f>
        <v>0</v>
      </c>
      <c r="Q373" s="215">
        <v>0</v>
      </c>
      <c r="R373" s="215">
        <f>Q373*H373</f>
        <v>0</v>
      </c>
      <c r="S373" s="215">
        <v>0</v>
      </c>
      <c r="T373" s="216">
        <f>S373*H373</f>
        <v>0</v>
      </c>
      <c r="AR373" s="217" t="s">
        <v>559</v>
      </c>
      <c r="AT373" s="217" t="s">
        <v>130</v>
      </c>
      <c r="AU373" s="217" t="s">
        <v>82</v>
      </c>
      <c r="AY373" s="16" t="s">
        <v>125</v>
      </c>
      <c r="BE373" s="218">
        <f>IF(N373="základní",J373,0)</f>
        <v>0</v>
      </c>
      <c r="BF373" s="218">
        <f>IF(N373="snížená",J373,0)</f>
        <v>0</v>
      </c>
      <c r="BG373" s="218">
        <f>IF(N373="zákl. přenesená",J373,0)</f>
        <v>0</v>
      </c>
      <c r="BH373" s="218">
        <f>IF(N373="sníž. přenesená",J373,0)</f>
        <v>0</v>
      </c>
      <c r="BI373" s="218">
        <f>IF(N373="nulová",J373,0)</f>
        <v>0</v>
      </c>
      <c r="BJ373" s="16" t="s">
        <v>80</v>
      </c>
      <c r="BK373" s="218">
        <f>ROUND(I373*H373,2)</f>
        <v>0</v>
      </c>
      <c r="BL373" s="16" t="s">
        <v>559</v>
      </c>
      <c r="BM373" s="217" t="s">
        <v>560</v>
      </c>
    </row>
    <row r="374" spans="2:47" s="1" customFormat="1" ht="12">
      <c r="B374" s="37"/>
      <c r="C374" s="38"/>
      <c r="D374" s="219" t="s">
        <v>138</v>
      </c>
      <c r="E374" s="38"/>
      <c r="F374" s="220" t="s">
        <v>556</v>
      </c>
      <c r="G374" s="38"/>
      <c r="H374" s="38"/>
      <c r="I374" s="130"/>
      <c r="J374" s="38"/>
      <c r="K374" s="38"/>
      <c r="L374" s="42"/>
      <c r="M374" s="221"/>
      <c r="N374" s="82"/>
      <c r="O374" s="82"/>
      <c r="P374" s="82"/>
      <c r="Q374" s="82"/>
      <c r="R374" s="82"/>
      <c r="S374" s="82"/>
      <c r="T374" s="83"/>
      <c r="AT374" s="16" t="s">
        <v>138</v>
      </c>
      <c r="AU374" s="16" t="s">
        <v>82</v>
      </c>
    </row>
    <row r="375" spans="2:47" s="1" customFormat="1" ht="12">
      <c r="B375" s="37"/>
      <c r="C375" s="38"/>
      <c r="D375" s="219" t="s">
        <v>210</v>
      </c>
      <c r="E375" s="38"/>
      <c r="F375" s="222" t="s">
        <v>561</v>
      </c>
      <c r="G375" s="38"/>
      <c r="H375" s="38"/>
      <c r="I375" s="130"/>
      <c r="J375" s="38"/>
      <c r="K375" s="38"/>
      <c r="L375" s="42"/>
      <c r="M375" s="221"/>
      <c r="N375" s="82"/>
      <c r="O375" s="82"/>
      <c r="P375" s="82"/>
      <c r="Q375" s="82"/>
      <c r="R375" s="82"/>
      <c r="S375" s="82"/>
      <c r="T375" s="83"/>
      <c r="AT375" s="16" t="s">
        <v>210</v>
      </c>
      <c r="AU375" s="16" t="s">
        <v>82</v>
      </c>
    </row>
    <row r="376" spans="2:63" s="11" customFormat="1" ht="22.8" customHeight="1">
      <c r="B376" s="190"/>
      <c r="C376" s="191"/>
      <c r="D376" s="192" t="s">
        <v>71</v>
      </c>
      <c r="E376" s="204" t="s">
        <v>562</v>
      </c>
      <c r="F376" s="204" t="s">
        <v>563</v>
      </c>
      <c r="G376" s="191"/>
      <c r="H376" s="191"/>
      <c r="I376" s="194"/>
      <c r="J376" s="205">
        <f>BK376</f>
        <v>0</v>
      </c>
      <c r="K376" s="191"/>
      <c r="L376" s="196"/>
      <c r="M376" s="197"/>
      <c r="N376" s="198"/>
      <c r="O376" s="198"/>
      <c r="P376" s="199">
        <f>SUM(P377:P379)</f>
        <v>0</v>
      </c>
      <c r="Q376" s="198"/>
      <c r="R376" s="199">
        <f>SUM(R377:R379)</f>
        <v>0</v>
      </c>
      <c r="S376" s="198"/>
      <c r="T376" s="200">
        <f>SUM(T377:T379)</f>
        <v>0</v>
      </c>
      <c r="AR376" s="201" t="s">
        <v>158</v>
      </c>
      <c r="AT376" s="202" t="s">
        <v>71</v>
      </c>
      <c r="AU376" s="202" t="s">
        <v>80</v>
      </c>
      <c r="AY376" s="201" t="s">
        <v>125</v>
      </c>
      <c r="BK376" s="203">
        <f>SUM(BK377:BK379)</f>
        <v>0</v>
      </c>
    </row>
    <row r="377" spans="2:65" s="1" customFormat="1" ht="14.4" customHeight="1">
      <c r="B377" s="37"/>
      <c r="C377" s="206" t="s">
        <v>564</v>
      </c>
      <c r="D377" s="206" t="s">
        <v>130</v>
      </c>
      <c r="E377" s="207" t="s">
        <v>565</v>
      </c>
      <c r="F377" s="208" t="s">
        <v>563</v>
      </c>
      <c r="G377" s="209" t="s">
        <v>558</v>
      </c>
      <c r="H377" s="210">
        <v>1</v>
      </c>
      <c r="I377" s="211"/>
      <c r="J377" s="212">
        <f>ROUND(I377*H377,2)</f>
        <v>0</v>
      </c>
      <c r="K377" s="208" t="s">
        <v>134</v>
      </c>
      <c r="L377" s="42"/>
      <c r="M377" s="213" t="s">
        <v>19</v>
      </c>
      <c r="N377" s="214" t="s">
        <v>43</v>
      </c>
      <c r="O377" s="82"/>
      <c r="P377" s="215">
        <f>O377*H377</f>
        <v>0</v>
      </c>
      <c r="Q377" s="215">
        <v>0</v>
      </c>
      <c r="R377" s="215">
        <f>Q377*H377</f>
        <v>0</v>
      </c>
      <c r="S377" s="215">
        <v>0</v>
      </c>
      <c r="T377" s="216">
        <f>S377*H377</f>
        <v>0</v>
      </c>
      <c r="AR377" s="217" t="s">
        <v>559</v>
      </c>
      <c r="AT377" s="217" t="s">
        <v>130</v>
      </c>
      <c r="AU377" s="217" t="s">
        <v>82</v>
      </c>
      <c r="AY377" s="16" t="s">
        <v>125</v>
      </c>
      <c r="BE377" s="218">
        <f>IF(N377="základní",J377,0)</f>
        <v>0</v>
      </c>
      <c r="BF377" s="218">
        <f>IF(N377="snížená",J377,0)</f>
        <v>0</v>
      </c>
      <c r="BG377" s="218">
        <f>IF(N377="zákl. přenesená",J377,0)</f>
        <v>0</v>
      </c>
      <c r="BH377" s="218">
        <f>IF(N377="sníž. přenesená",J377,0)</f>
        <v>0</v>
      </c>
      <c r="BI377" s="218">
        <f>IF(N377="nulová",J377,0)</f>
        <v>0</v>
      </c>
      <c r="BJ377" s="16" t="s">
        <v>80</v>
      </c>
      <c r="BK377" s="218">
        <f>ROUND(I377*H377,2)</f>
        <v>0</v>
      </c>
      <c r="BL377" s="16" t="s">
        <v>559</v>
      </c>
      <c r="BM377" s="217" t="s">
        <v>566</v>
      </c>
    </row>
    <row r="378" spans="2:47" s="1" customFormat="1" ht="12">
      <c r="B378" s="37"/>
      <c r="C378" s="38"/>
      <c r="D378" s="219" t="s">
        <v>138</v>
      </c>
      <c r="E378" s="38"/>
      <c r="F378" s="220" t="s">
        <v>563</v>
      </c>
      <c r="G378" s="38"/>
      <c r="H378" s="38"/>
      <c r="I378" s="130"/>
      <c r="J378" s="38"/>
      <c r="K378" s="38"/>
      <c r="L378" s="42"/>
      <c r="M378" s="221"/>
      <c r="N378" s="82"/>
      <c r="O378" s="82"/>
      <c r="P378" s="82"/>
      <c r="Q378" s="82"/>
      <c r="R378" s="82"/>
      <c r="S378" s="82"/>
      <c r="T378" s="83"/>
      <c r="AT378" s="16" t="s">
        <v>138</v>
      </c>
      <c r="AU378" s="16" t="s">
        <v>82</v>
      </c>
    </row>
    <row r="379" spans="2:47" s="1" customFormat="1" ht="12">
      <c r="B379" s="37"/>
      <c r="C379" s="38"/>
      <c r="D379" s="219" t="s">
        <v>210</v>
      </c>
      <c r="E379" s="38"/>
      <c r="F379" s="222" t="s">
        <v>567</v>
      </c>
      <c r="G379" s="38"/>
      <c r="H379" s="38"/>
      <c r="I379" s="130"/>
      <c r="J379" s="38"/>
      <c r="K379" s="38"/>
      <c r="L379" s="42"/>
      <c r="M379" s="254"/>
      <c r="N379" s="255"/>
      <c r="O379" s="255"/>
      <c r="P379" s="255"/>
      <c r="Q379" s="255"/>
      <c r="R379" s="255"/>
      <c r="S379" s="255"/>
      <c r="T379" s="256"/>
      <c r="AT379" s="16" t="s">
        <v>210</v>
      </c>
      <c r="AU379" s="16" t="s">
        <v>82</v>
      </c>
    </row>
    <row r="380" spans="2:12" s="1" customFormat="1" ht="6.95" customHeight="1">
      <c r="B380" s="57"/>
      <c r="C380" s="58"/>
      <c r="D380" s="58"/>
      <c r="E380" s="58"/>
      <c r="F380" s="58"/>
      <c r="G380" s="58"/>
      <c r="H380" s="58"/>
      <c r="I380" s="156"/>
      <c r="J380" s="58"/>
      <c r="K380" s="58"/>
      <c r="L380" s="42"/>
    </row>
  </sheetData>
  <sheetProtection password="CC35" sheet="1" objects="1" scenarios="1" formatColumns="0" formatRows="0" autoFilter="0"/>
  <autoFilter ref="C98:K379"/>
  <mergeCells count="9">
    <mergeCell ref="E7:H7"/>
    <mergeCell ref="E9:H9"/>
    <mergeCell ref="E18:H18"/>
    <mergeCell ref="E27:H27"/>
    <mergeCell ref="E48:H48"/>
    <mergeCell ref="E50:H50"/>
    <mergeCell ref="E89:H89"/>
    <mergeCell ref="E91:H9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7" customWidth="1"/>
    <col min="2" max="2" width="1.7109375" style="257" customWidth="1"/>
    <col min="3" max="4" width="5.00390625" style="257" customWidth="1"/>
    <col min="5" max="5" width="11.7109375" style="257" customWidth="1"/>
    <col min="6" max="6" width="9.140625" style="257" customWidth="1"/>
    <col min="7" max="7" width="5.00390625" style="257" customWidth="1"/>
    <col min="8" max="8" width="77.8515625" style="257" customWidth="1"/>
    <col min="9" max="10" width="20.00390625" style="257" customWidth="1"/>
    <col min="11" max="11" width="1.7109375" style="257" customWidth="1"/>
  </cols>
  <sheetData>
    <row r="1" ht="37.5" customHeight="1"/>
    <row r="2" spans="2:11" ht="7.5" customHeight="1">
      <c r="B2" s="258"/>
      <c r="C2" s="259"/>
      <c r="D2" s="259"/>
      <c r="E2" s="259"/>
      <c r="F2" s="259"/>
      <c r="G2" s="259"/>
      <c r="H2" s="259"/>
      <c r="I2" s="259"/>
      <c r="J2" s="259"/>
      <c r="K2" s="260"/>
    </row>
    <row r="3" spans="2:11" s="14" customFormat="1" ht="45" customHeight="1">
      <c r="B3" s="261"/>
      <c r="C3" s="262" t="s">
        <v>568</v>
      </c>
      <c r="D3" s="262"/>
      <c r="E3" s="262"/>
      <c r="F3" s="262"/>
      <c r="G3" s="262"/>
      <c r="H3" s="262"/>
      <c r="I3" s="262"/>
      <c r="J3" s="262"/>
      <c r="K3" s="263"/>
    </row>
    <row r="4" spans="2:11" ht="25.5" customHeight="1">
      <c r="B4" s="264"/>
      <c r="C4" s="265" t="s">
        <v>569</v>
      </c>
      <c r="D4" s="265"/>
      <c r="E4" s="265"/>
      <c r="F4" s="265"/>
      <c r="G4" s="265"/>
      <c r="H4" s="265"/>
      <c r="I4" s="265"/>
      <c r="J4" s="265"/>
      <c r="K4" s="266"/>
    </row>
    <row r="5" spans="2:11" ht="5.25" customHeight="1">
      <c r="B5" s="264"/>
      <c r="C5" s="267"/>
      <c r="D5" s="267"/>
      <c r="E5" s="267"/>
      <c r="F5" s="267"/>
      <c r="G5" s="267"/>
      <c r="H5" s="267"/>
      <c r="I5" s="267"/>
      <c r="J5" s="267"/>
      <c r="K5" s="266"/>
    </row>
    <row r="6" spans="2:11" ht="15" customHeight="1">
      <c r="B6" s="264"/>
      <c r="C6" s="268" t="s">
        <v>570</v>
      </c>
      <c r="D6" s="268"/>
      <c r="E6" s="268"/>
      <c r="F6" s="268"/>
      <c r="G6" s="268"/>
      <c r="H6" s="268"/>
      <c r="I6" s="268"/>
      <c r="J6" s="268"/>
      <c r="K6" s="266"/>
    </row>
    <row r="7" spans="2:11" ht="15" customHeight="1">
      <c r="B7" s="269"/>
      <c r="C7" s="268" t="s">
        <v>571</v>
      </c>
      <c r="D7" s="268"/>
      <c r="E7" s="268"/>
      <c r="F7" s="268"/>
      <c r="G7" s="268"/>
      <c r="H7" s="268"/>
      <c r="I7" s="268"/>
      <c r="J7" s="268"/>
      <c r="K7" s="266"/>
    </row>
    <row r="8" spans="2:11" ht="12.75" customHeight="1">
      <c r="B8" s="269"/>
      <c r="C8" s="268"/>
      <c r="D8" s="268"/>
      <c r="E8" s="268"/>
      <c r="F8" s="268"/>
      <c r="G8" s="268"/>
      <c r="H8" s="268"/>
      <c r="I8" s="268"/>
      <c r="J8" s="268"/>
      <c r="K8" s="266"/>
    </row>
    <row r="9" spans="2:11" ht="15" customHeight="1">
      <c r="B9" s="269"/>
      <c r="C9" s="268" t="s">
        <v>572</v>
      </c>
      <c r="D9" s="268"/>
      <c r="E9" s="268"/>
      <c r="F9" s="268"/>
      <c r="G9" s="268"/>
      <c r="H9" s="268"/>
      <c r="I9" s="268"/>
      <c r="J9" s="268"/>
      <c r="K9" s="266"/>
    </row>
    <row r="10" spans="2:11" ht="15" customHeight="1">
      <c r="B10" s="269"/>
      <c r="C10" s="268"/>
      <c r="D10" s="268" t="s">
        <v>573</v>
      </c>
      <c r="E10" s="268"/>
      <c r="F10" s="268"/>
      <c r="G10" s="268"/>
      <c r="H10" s="268"/>
      <c r="I10" s="268"/>
      <c r="J10" s="268"/>
      <c r="K10" s="266"/>
    </row>
    <row r="11" spans="2:11" ht="15" customHeight="1">
      <c r="B11" s="269"/>
      <c r="C11" s="270"/>
      <c r="D11" s="268" t="s">
        <v>574</v>
      </c>
      <c r="E11" s="268"/>
      <c r="F11" s="268"/>
      <c r="G11" s="268"/>
      <c r="H11" s="268"/>
      <c r="I11" s="268"/>
      <c r="J11" s="268"/>
      <c r="K11" s="266"/>
    </row>
    <row r="12" spans="2:11" ht="15" customHeight="1">
      <c r="B12" s="269"/>
      <c r="C12" s="270"/>
      <c r="D12" s="268"/>
      <c r="E12" s="268"/>
      <c r="F12" s="268"/>
      <c r="G12" s="268"/>
      <c r="H12" s="268"/>
      <c r="I12" s="268"/>
      <c r="J12" s="268"/>
      <c r="K12" s="266"/>
    </row>
    <row r="13" spans="2:11" ht="15" customHeight="1">
      <c r="B13" s="269"/>
      <c r="C13" s="270"/>
      <c r="D13" s="271" t="s">
        <v>575</v>
      </c>
      <c r="E13" s="268"/>
      <c r="F13" s="268"/>
      <c r="G13" s="268"/>
      <c r="H13" s="268"/>
      <c r="I13" s="268"/>
      <c r="J13" s="268"/>
      <c r="K13" s="266"/>
    </row>
    <row r="14" spans="2:11" ht="12.75" customHeight="1">
      <c r="B14" s="269"/>
      <c r="C14" s="270"/>
      <c r="D14" s="270"/>
      <c r="E14" s="270"/>
      <c r="F14" s="270"/>
      <c r="G14" s="270"/>
      <c r="H14" s="270"/>
      <c r="I14" s="270"/>
      <c r="J14" s="270"/>
      <c r="K14" s="266"/>
    </row>
    <row r="15" spans="2:11" ht="15" customHeight="1">
      <c r="B15" s="269"/>
      <c r="C15" s="270"/>
      <c r="D15" s="268" t="s">
        <v>576</v>
      </c>
      <c r="E15" s="268"/>
      <c r="F15" s="268"/>
      <c r="G15" s="268"/>
      <c r="H15" s="268"/>
      <c r="I15" s="268"/>
      <c r="J15" s="268"/>
      <c r="K15" s="266"/>
    </row>
    <row r="16" spans="2:11" ht="15" customHeight="1">
      <c r="B16" s="269"/>
      <c r="C16" s="270"/>
      <c r="D16" s="268" t="s">
        <v>577</v>
      </c>
      <c r="E16" s="268"/>
      <c r="F16" s="268"/>
      <c r="G16" s="268"/>
      <c r="H16" s="268"/>
      <c r="I16" s="268"/>
      <c r="J16" s="268"/>
      <c r="K16" s="266"/>
    </row>
    <row r="17" spans="2:11" ht="15" customHeight="1">
      <c r="B17" s="269"/>
      <c r="C17" s="270"/>
      <c r="D17" s="268" t="s">
        <v>578</v>
      </c>
      <c r="E17" s="268"/>
      <c r="F17" s="268"/>
      <c r="G17" s="268"/>
      <c r="H17" s="268"/>
      <c r="I17" s="268"/>
      <c r="J17" s="268"/>
      <c r="K17" s="266"/>
    </row>
    <row r="18" spans="2:11" ht="15" customHeight="1">
      <c r="B18" s="269"/>
      <c r="C18" s="270"/>
      <c r="D18" s="270"/>
      <c r="E18" s="272" t="s">
        <v>79</v>
      </c>
      <c r="F18" s="268" t="s">
        <v>579</v>
      </c>
      <c r="G18" s="268"/>
      <c r="H18" s="268"/>
      <c r="I18" s="268"/>
      <c r="J18" s="268"/>
      <c r="K18" s="266"/>
    </row>
    <row r="19" spans="2:11" ht="15" customHeight="1">
      <c r="B19" s="269"/>
      <c r="C19" s="270"/>
      <c r="D19" s="270"/>
      <c r="E19" s="272" t="s">
        <v>580</v>
      </c>
      <c r="F19" s="268" t="s">
        <v>581</v>
      </c>
      <c r="G19" s="268"/>
      <c r="H19" s="268"/>
      <c r="I19" s="268"/>
      <c r="J19" s="268"/>
      <c r="K19" s="266"/>
    </row>
    <row r="20" spans="2:11" ht="15" customHeight="1">
      <c r="B20" s="269"/>
      <c r="C20" s="270"/>
      <c r="D20" s="270"/>
      <c r="E20" s="272" t="s">
        <v>582</v>
      </c>
      <c r="F20" s="268" t="s">
        <v>583</v>
      </c>
      <c r="G20" s="268"/>
      <c r="H20" s="268"/>
      <c r="I20" s="268"/>
      <c r="J20" s="268"/>
      <c r="K20" s="266"/>
    </row>
    <row r="21" spans="2:11" ht="15" customHeight="1">
      <c r="B21" s="269"/>
      <c r="C21" s="270"/>
      <c r="D21" s="270"/>
      <c r="E21" s="272" t="s">
        <v>584</v>
      </c>
      <c r="F21" s="268" t="s">
        <v>585</v>
      </c>
      <c r="G21" s="268"/>
      <c r="H21" s="268"/>
      <c r="I21" s="268"/>
      <c r="J21" s="268"/>
      <c r="K21" s="266"/>
    </row>
    <row r="22" spans="2:11" ht="15" customHeight="1">
      <c r="B22" s="269"/>
      <c r="C22" s="270"/>
      <c r="D22" s="270"/>
      <c r="E22" s="272" t="s">
        <v>586</v>
      </c>
      <c r="F22" s="268" t="s">
        <v>587</v>
      </c>
      <c r="G22" s="268"/>
      <c r="H22" s="268"/>
      <c r="I22" s="268"/>
      <c r="J22" s="268"/>
      <c r="K22" s="266"/>
    </row>
    <row r="23" spans="2:11" ht="15" customHeight="1">
      <c r="B23" s="269"/>
      <c r="C23" s="270"/>
      <c r="D23" s="270"/>
      <c r="E23" s="272" t="s">
        <v>588</v>
      </c>
      <c r="F23" s="268" t="s">
        <v>589</v>
      </c>
      <c r="G23" s="268"/>
      <c r="H23" s="268"/>
      <c r="I23" s="268"/>
      <c r="J23" s="268"/>
      <c r="K23" s="266"/>
    </row>
    <row r="24" spans="2:11" ht="12.75" customHeight="1">
      <c r="B24" s="269"/>
      <c r="C24" s="270"/>
      <c r="D24" s="270"/>
      <c r="E24" s="270"/>
      <c r="F24" s="270"/>
      <c r="G24" s="270"/>
      <c r="H24" s="270"/>
      <c r="I24" s="270"/>
      <c r="J24" s="270"/>
      <c r="K24" s="266"/>
    </row>
    <row r="25" spans="2:11" ht="15" customHeight="1">
      <c r="B25" s="269"/>
      <c r="C25" s="268" t="s">
        <v>590</v>
      </c>
      <c r="D25" s="268"/>
      <c r="E25" s="268"/>
      <c r="F25" s="268"/>
      <c r="G25" s="268"/>
      <c r="H25" s="268"/>
      <c r="I25" s="268"/>
      <c r="J25" s="268"/>
      <c r="K25" s="266"/>
    </row>
    <row r="26" spans="2:11" ht="15" customHeight="1">
      <c r="B26" s="269"/>
      <c r="C26" s="268" t="s">
        <v>591</v>
      </c>
      <c r="D26" s="268"/>
      <c r="E26" s="268"/>
      <c r="F26" s="268"/>
      <c r="G26" s="268"/>
      <c r="H26" s="268"/>
      <c r="I26" s="268"/>
      <c r="J26" s="268"/>
      <c r="K26" s="266"/>
    </row>
    <row r="27" spans="2:11" ht="15" customHeight="1">
      <c r="B27" s="269"/>
      <c r="C27" s="268"/>
      <c r="D27" s="268" t="s">
        <v>592</v>
      </c>
      <c r="E27" s="268"/>
      <c r="F27" s="268"/>
      <c r="G27" s="268"/>
      <c r="H27" s="268"/>
      <c r="I27" s="268"/>
      <c r="J27" s="268"/>
      <c r="K27" s="266"/>
    </row>
    <row r="28" spans="2:11" ht="15" customHeight="1">
      <c r="B28" s="269"/>
      <c r="C28" s="270"/>
      <c r="D28" s="268" t="s">
        <v>593</v>
      </c>
      <c r="E28" s="268"/>
      <c r="F28" s="268"/>
      <c r="G28" s="268"/>
      <c r="H28" s="268"/>
      <c r="I28" s="268"/>
      <c r="J28" s="268"/>
      <c r="K28" s="266"/>
    </row>
    <row r="29" spans="2:11" ht="12.75" customHeight="1">
      <c r="B29" s="269"/>
      <c r="C29" s="270"/>
      <c r="D29" s="270"/>
      <c r="E29" s="270"/>
      <c r="F29" s="270"/>
      <c r="G29" s="270"/>
      <c r="H29" s="270"/>
      <c r="I29" s="270"/>
      <c r="J29" s="270"/>
      <c r="K29" s="266"/>
    </row>
    <row r="30" spans="2:11" ht="15" customHeight="1">
      <c r="B30" s="269"/>
      <c r="C30" s="270"/>
      <c r="D30" s="268" t="s">
        <v>594</v>
      </c>
      <c r="E30" s="268"/>
      <c r="F30" s="268"/>
      <c r="G30" s="268"/>
      <c r="H30" s="268"/>
      <c r="I30" s="268"/>
      <c r="J30" s="268"/>
      <c r="K30" s="266"/>
    </row>
    <row r="31" spans="2:11" ht="15" customHeight="1">
      <c r="B31" s="269"/>
      <c r="C31" s="270"/>
      <c r="D31" s="268" t="s">
        <v>595</v>
      </c>
      <c r="E31" s="268"/>
      <c r="F31" s="268"/>
      <c r="G31" s="268"/>
      <c r="H31" s="268"/>
      <c r="I31" s="268"/>
      <c r="J31" s="268"/>
      <c r="K31" s="266"/>
    </row>
    <row r="32" spans="2:11" ht="12.75" customHeight="1">
      <c r="B32" s="269"/>
      <c r="C32" s="270"/>
      <c r="D32" s="270"/>
      <c r="E32" s="270"/>
      <c r="F32" s="270"/>
      <c r="G32" s="270"/>
      <c r="H32" s="270"/>
      <c r="I32" s="270"/>
      <c r="J32" s="270"/>
      <c r="K32" s="266"/>
    </row>
    <row r="33" spans="2:11" ht="15" customHeight="1">
      <c r="B33" s="269"/>
      <c r="C33" s="270"/>
      <c r="D33" s="268" t="s">
        <v>596</v>
      </c>
      <c r="E33" s="268"/>
      <c r="F33" s="268"/>
      <c r="G33" s="268"/>
      <c r="H33" s="268"/>
      <c r="I33" s="268"/>
      <c r="J33" s="268"/>
      <c r="K33" s="266"/>
    </row>
    <row r="34" spans="2:11" ht="15" customHeight="1">
      <c r="B34" s="269"/>
      <c r="C34" s="270"/>
      <c r="D34" s="268" t="s">
        <v>597</v>
      </c>
      <c r="E34" s="268"/>
      <c r="F34" s="268"/>
      <c r="G34" s="268"/>
      <c r="H34" s="268"/>
      <c r="I34" s="268"/>
      <c r="J34" s="268"/>
      <c r="K34" s="266"/>
    </row>
    <row r="35" spans="2:11" ht="15" customHeight="1">
      <c r="B35" s="269"/>
      <c r="C35" s="270"/>
      <c r="D35" s="268" t="s">
        <v>598</v>
      </c>
      <c r="E35" s="268"/>
      <c r="F35" s="268"/>
      <c r="G35" s="268"/>
      <c r="H35" s="268"/>
      <c r="I35" s="268"/>
      <c r="J35" s="268"/>
      <c r="K35" s="266"/>
    </row>
    <row r="36" spans="2:11" ht="15" customHeight="1">
      <c r="B36" s="269"/>
      <c r="C36" s="270"/>
      <c r="D36" s="268"/>
      <c r="E36" s="271" t="s">
        <v>111</v>
      </c>
      <c r="F36" s="268"/>
      <c r="G36" s="268" t="s">
        <v>599</v>
      </c>
      <c r="H36" s="268"/>
      <c r="I36" s="268"/>
      <c r="J36" s="268"/>
      <c r="K36" s="266"/>
    </row>
    <row r="37" spans="2:11" ht="30.75" customHeight="1">
      <c r="B37" s="269"/>
      <c r="C37" s="270"/>
      <c r="D37" s="268"/>
      <c r="E37" s="271" t="s">
        <v>600</v>
      </c>
      <c r="F37" s="268"/>
      <c r="G37" s="268" t="s">
        <v>601</v>
      </c>
      <c r="H37" s="268"/>
      <c r="I37" s="268"/>
      <c r="J37" s="268"/>
      <c r="K37" s="266"/>
    </row>
    <row r="38" spans="2:11" ht="15" customHeight="1">
      <c r="B38" s="269"/>
      <c r="C38" s="270"/>
      <c r="D38" s="268"/>
      <c r="E38" s="271" t="s">
        <v>53</v>
      </c>
      <c r="F38" s="268"/>
      <c r="G38" s="268" t="s">
        <v>602</v>
      </c>
      <c r="H38" s="268"/>
      <c r="I38" s="268"/>
      <c r="J38" s="268"/>
      <c r="K38" s="266"/>
    </row>
    <row r="39" spans="2:11" ht="15" customHeight="1">
      <c r="B39" s="269"/>
      <c r="C39" s="270"/>
      <c r="D39" s="268"/>
      <c r="E39" s="271" t="s">
        <v>54</v>
      </c>
      <c r="F39" s="268"/>
      <c r="G39" s="268" t="s">
        <v>603</v>
      </c>
      <c r="H39" s="268"/>
      <c r="I39" s="268"/>
      <c r="J39" s="268"/>
      <c r="K39" s="266"/>
    </row>
    <row r="40" spans="2:11" ht="15" customHeight="1">
      <c r="B40" s="269"/>
      <c r="C40" s="270"/>
      <c r="D40" s="268"/>
      <c r="E40" s="271" t="s">
        <v>112</v>
      </c>
      <c r="F40" s="268"/>
      <c r="G40" s="268" t="s">
        <v>604</v>
      </c>
      <c r="H40" s="268"/>
      <c r="I40" s="268"/>
      <c r="J40" s="268"/>
      <c r="K40" s="266"/>
    </row>
    <row r="41" spans="2:11" ht="15" customHeight="1">
      <c r="B41" s="269"/>
      <c r="C41" s="270"/>
      <c r="D41" s="268"/>
      <c r="E41" s="271" t="s">
        <v>113</v>
      </c>
      <c r="F41" s="268"/>
      <c r="G41" s="268" t="s">
        <v>605</v>
      </c>
      <c r="H41" s="268"/>
      <c r="I41" s="268"/>
      <c r="J41" s="268"/>
      <c r="K41" s="266"/>
    </row>
    <row r="42" spans="2:11" ht="15" customHeight="1">
      <c r="B42" s="269"/>
      <c r="C42" s="270"/>
      <c r="D42" s="268"/>
      <c r="E42" s="271" t="s">
        <v>606</v>
      </c>
      <c r="F42" s="268"/>
      <c r="G42" s="268" t="s">
        <v>607</v>
      </c>
      <c r="H42" s="268"/>
      <c r="I42" s="268"/>
      <c r="J42" s="268"/>
      <c r="K42" s="266"/>
    </row>
    <row r="43" spans="2:11" ht="15" customHeight="1">
      <c r="B43" s="269"/>
      <c r="C43" s="270"/>
      <c r="D43" s="268"/>
      <c r="E43" s="271"/>
      <c r="F43" s="268"/>
      <c r="G43" s="268" t="s">
        <v>608</v>
      </c>
      <c r="H43" s="268"/>
      <c r="I43" s="268"/>
      <c r="J43" s="268"/>
      <c r="K43" s="266"/>
    </row>
    <row r="44" spans="2:11" ht="15" customHeight="1">
      <c r="B44" s="269"/>
      <c r="C44" s="270"/>
      <c r="D44" s="268"/>
      <c r="E44" s="271" t="s">
        <v>609</v>
      </c>
      <c r="F44" s="268"/>
      <c r="G44" s="268" t="s">
        <v>610</v>
      </c>
      <c r="H44" s="268"/>
      <c r="I44" s="268"/>
      <c r="J44" s="268"/>
      <c r="K44" s="266"/>
    </row>
    <row r="45" spans="2:11" ht="15" customHeight="1">
      <c r="B45" s="269"/>
      <c r="C45" s="270"/>
      <c r="D45" s="268"/>
      <c r="E45" s="271" t="s">
        <v>115</v>
      </c>
      <c r="F45" s="268"/>
      <c r="G45" s="268" t="s">
        <v>611</v>
      </c>
      <c r="H45" s="268"/>
      <c r="I45" s="268"/>
      <c r="J45" s="268"/>
      <c r="K45" s="266"/>
    </row>
    <row r="46" spans="2:11" ht="12.75" customHeight="1">
      <c r="B46" s="269"/>
      <c r="C46" s="270"/>
      <c r="D46" s="268"/>
      <c r="E46" s="268"/>
      <c r="F46" s="268"/>
      <c r="G46" s="268"/>
      <c r="H46" s="268"/>
      <c r="I46" s="268"/>
      <c r="J46" s="268"/>
      <c r="K46" s="266"/>
    </row>
    <row r="47" spans="2:11" ht="15" customHeight="1">
      <c r="B47" s="269"/>
      <c r="C47" s="270"/>
      <c r="D47" s="268" t="s">
        <v>612</v>
      </c>
      <c r="E47" s="268"/>
      <c r="F47" s="268"/>
      <c r="G47" s="268"/>
      <c r="H47" s="268"/>
      <c r="I47" s="268"/>
      <c r="J47" s="268"/>
      <c r="K47" s="266"/>
    </row>
    <row r="48" spans="2:11" ht="15" customHeight="1">
      <c r="B48" s="269"/>
      <c r="C48" s="270"/>
      <c r="D48" s="270"/>
      <c r="E48" s="268" t="s">
        <v>613</v>
      </c>
      <c r="F48" s="268"/>
      <c r="G48" s="268"/>
      <c r="H48" s="268"/>
      <c r="I48" s="268"/>
      <c r="J48" s="268"/>
      <c r="K48" s="266"/>
    </row>
    <row r="49" spans="2:11" ht="15" customHeight="1">
      <c r="B49" s="269"/>
      <c r="C49" s="270"/>
      <c r="D49" s="270"/>
      <c r="E49" s="268" t="s">
        <v>614</v>
      </c>
      <c r="F49" s="268"/>
      <c r="G49" s="268"/>
      <c r="H49" s="268"/>
      <c r="I49" s="268"/>
      <c r="J49" s="268"/>
      <c r="K49" s="266"/>
    </row>
    <row r="50" spans="2:11" ht="15" customHeight="1">
      <c r="B50" s="269"/>
      <c r="C50" s="270"/>
      <c r="D50" s="270"/>
      <c r="E50" s="268" t="s">
        <v>615</v>
      </c>
      <c r="F50" s="268"/>
      <c r="G50" s="268"/>
      <c r="H50" s="268"/>
      <c r="I50" s="268"/>
      <c r="J50" s="268"/>
      <c r="K50" s="266"/>
    </row>
    <row r="51" spans="2:11" ht="15" customHeight="1">
      <c r="B51" s="269"/>
      <c r="C51" s="270"/>
      <c r="D51" s="268" t="s">
        <v>616</v>
      </c>
      <c r="E51" s="268"/>
      <c r="F51" s="268"/>
      <c r="G51" s="268"/>
      <c r="H51" s="268"/>
      <c r="I51" s="268"/>
      <c r="J51" s="268"/>
      <c r="K51" s="266"/>
    </row>
    <row r="52" spans="2:11" ht="25.5" customHeight="1">
      <c r="B52" s="264"/>
      <c r="C52" s="265" t="s">
        <v>617</v>
      </c>
      <c r="D52" s="265"/>
      <c r="E52" s="265"/>
      <c r="F52" s="265"/>
      <c r="G52" s="265"/>
      <c r="H52" s="265"/>
      <c r="I52" s="265"/>
      <c r="J52" s="265"/>
      <c r="K52" s="266"/>
    </row>
    <row r="53" spans="2:11" ht="5.25" customHeight="1">
      <c r="B53" s="264"/>
      <c r="C53" s="267"/>
      <c r="D53" s="267"/>
      <c r="E53" s="267"/>
      <c r="F53" s="267"/>
      <c r="G53" s="267"/>
      <c r="H53" s="267"/>
      <c r="I53" s="267"/>
      <c r="J53" s="267"/>
      <c r="K53" s="266"/>
    </row>
    <row r="54" spans="2:11" ht="15" customHeight="1">
      <c r="B54" s="264"/>
      <c r="C54" s="268" t="s">
        <v>618</v>
      </c>
      <c r="D54" s="268"/>
      <c r="E54" s="268"/>
      <c r="F54" s="268"/>
      <c r="G54" s="268"/>
      <c r="H54" s="268"/>
      <c r="I54" s="268"/>
      <c r="J54" s="268"/>
      <c r="K54" s="266"/>
    </row>
    <row r="55" spans="2:11" ht="15" customHeight="1">
      <c r="B55" s="264"/>
      <c r="C55" s="268" t="s">
        <v>619</v>
      </c>
      <c r="D55" s="268"/>
      <c r="E55" s="268"/>
      <c r="F55" s="268"/>
      <c r="G55" s="268"/>
      <c r="H55" s="268"/>
      <c r="I55" s="268"/>
      <c r="J55" s="268"/>
      <c r="K55" s="266"/>
    </row>
    <row r="56" spans="2:11" ht="12.75" customHeight="1">
      <c r="B56" s="264"/>
      <c r="C56" s="268"/>
      <c r="D56" s="268"/>
      <c r="E56" s="268"/>
      <c r="F56" s="268"/>
      <c r="G56" s="268"/>
      <c r="H56" s="268"/>
      <c r="I56" s="268"/>
      <c r="J56" s="268"/>
      <c r="K56" s="266"/>
    </row>
    <row r="57" spans="2:11" ht="15" customHeight="1">
      <c r="B57" s="264"/>
      <c r="C57" s="268" t="s">
        <v>620</v>
      </c>
      <c r="D57" s="268"/>
      <c r="E57" s="268"/>
      <c r="F57" s="268"/>
      <c r="G57" s="268"/>
      <c r="H57" s="268"/>
      <c r="I57" s="268"/>
      <c r="J57" s="268"/>
      <c r="K57" s="266"/>
    </row>
    <row r="58" spans="2:11" ht="15" customHeight="1">
      <c r="B58" s="264"/>
      <c r="C58" s="270"/>
      <c r="D58" s="268" t="s">
        <v>621</v>
      </c>
      <c r="E58" s="268"/>
      <c r="F58" s="268"/>
      <c r="G58" s="268"/>
      <c r="H58" s="268"/>
      <c r="I58" s="268"/>
      <c r="J58" s="268"/>
      <c r="K58" s="266"/>
    </row>
    <row r="59" spans="2:11" ht="15" customHeight="1">
      <c r="B59" s="264"/>
      <c r="C59" s="270"/>
      <c r="D59" s="268" t="s">
        <v>622</v>
      </c>
      <c r="E59" s="268"/>
      <c r="F59" s="268"/>
      <c r="G59" s="268"/>
      <c r="H59" s="268"/>
      <c r="I59" s="268"/>
      <c r="J59" s="268"/>
      <c r="K59" s="266"/>
    </row>
    <row r="60" spans="2:11" ht="15" customHeight="1">
      <c r="B60" s="264"/>
      <c r="C60" s="270"/>
      <c r="D60" s="268" t="s">
        <v>623</v>
      </c>
      <c r="E60" s="268"/>
      <c r="F60" s="268"/>
      <c r="G60" s="268"/>
      <c r="H60" s="268"/>
      <c r="I60" s="268"/>
      <c r="J60" s="268"/>
      <c r="K60" s="266"/>
    </row>
    <row r="61" spans="2:11" ht="15" customHeight="1">
      <c r="B61" s="264"/>
      <c r="C61" s="270"/>
      <c r="D61" s="268" t="s">
        <v>624</v>
      </c>
      <c r="E61" s="268"/>
      <c r="F61" s="268"/>
      <c r="G61" s="268"/>
      <c r="H61" s="268"/>
      <c r="I61" s="268"/>
      <c r="J61" s="268"/>
      <c r="K61" s="266"/>
    </row>
    <row r="62" spans="2:11" ht="15" customHeight="1">
      <c r="B62" s="264"/>
      <c r="C62" s="270"/>
      <c r="D62" s="273" t="s">
        <v>625</v>
      </c>
      <c r="E62" s="273"/>
      <c r="F62" s="273"/>
      <c r="G62" s="273"/>
      <c r="H62" s="273"/>
      <c r="I62" s="273"/>
      <c r="J62" s="273"/>
      <c r="K62" s="266"/>
    </row>
    <row r="63" spans="2:11" ht="15" customHeight="1">
      <c r="B63" s="264"/>
      <c r="C63" s="270"/>
      <c r="D63" s="268" t="s">
        <v>626</v>
      </c>
      <c r="E63" s="268"/>
      <c r="F63" s="268"/>
      <c r="G63" s="268"/>
      <c r="H63" s="268"/>
      <c r="I63" s="268"/>
      <c r="J63" s="268"/>
      <c r="K63" s="266"/>
    </row>
    <row r="64" spans="2:11" ht="12.75" customHeight="1">
      <c r="B64" s="264"/>
      <c r="C64" s="270"/>
      <c r="D64" s="270"/>
      <c r="E64" s="274"/>
      <c r="F64" s="270"/>
      <c r="G64" s="270"/>
      <c r="H64" s="270"/>
      <c r="I64" s="270"/>
      <c r="J64" s="270"/>
      <c r="K64" s="266"/>
    </row>
    <row r="65" spans="2:11" ht="15" customHeight="1">
      <c r="B65" s="264"/>
      <c r="C65" s="270"/>
      <c r="D65" s="268" t="s">
        <v>627</v>
      </c>
      <c r="E65" s="268"/>
      <c r="F65" s="268"/>
      <c r="G65" s="268"/>
      <c r="H65" s="268"/>
      <c r="I65" s="268"/>
      <c r="J65" s="268"/>
      <c r="K65" s="266"/>
    </row>
    <row r="66" spans="2:11" ht="15" customHeight="1">
      <c r="B66" s="264"/>
      <c r="C66" s="270"/>
      <c r="D66" s="273" t="s">
        <v>628</v>
      </c>
      <c r="E66" s="273"/>
      <c r="F66" s="273"/>
      <c r="G66" s="273"/>
      <c r="H66" s="273"/>
      <c r="I66" s="273"/>
      <c r="J66" s="273"/>
      <c r="K66" s="266"/>
    </row>
    <row r="67" spans="2:11" ht="15" customHeight="1">
      <c r="B67" s="264"/>
      <c r="C67" s="270"/>
      <c r="D67" s="268" t="s">
        <v>629</v>
      </c>
      <c r="E67" s="268"/>
      <c r="F67" s="268"/>
      <c r="G67" s="268"/>
      <c r="H67" s="268"/>
      <c r="I67" s="268"/>
      <c r="J67" s="268"/>
      <c r="K67" s="266"/>
    </row>
    <row r="68" spans="2:11" ht="15" customHeight="1">
      <c r="B68" s="264"/>
      <c r="C68" s="270"/>
      <c r="D68" s="268" t="s">
        <v>630</v>
      </c>
      <c r="E68" s="268"/>
      <c r="F68" s="268"/>
      <c r="G68" s="268"/>
      <c r="H68" s="268"/>
      <c r="I68" s="268"/>
      <c r="J68" s="268"/>
      <c r="K68" s="266"/>
    </row>
    <row r="69" spans="2:11" ht="15" customHeight="1">
      <c r="B69" s="264"/>
      <c r="C69" s="270"/>
      <c r="D69" s="268" t="s">
        <v>631</v>
      </c>
      <c r="E69" s="268"/>
      <c r="F69" s="268"/>
      <c r="G69" s="268"/>
      <c r="H69" s="268"/>
      <c r="I69" s="268"/>
      <c r="J69" s="268"/>
      <c r="K69" s="266"/>
    </row>
    <row r="70" spans="2:11" ht="15" customHeight="1">
      <c r="B70" s="264"/>
      <c r="C70" s="270"/>
      <c r="D70" s="268" t="s">
        <v>632</v>
      </c>
      <c r="E70" s="268"/>
      <c r="F70" s="268"/>
      <c r="G70" s="268"/>
      <c r="H70" s="268"/>
      <c r="I70" s="268"/>
      <c r="J70" s="268"/>
      <c r="K70" s="266"/>
    </row>
    <row r="71" spans="2:11" ht="12.75" customHeight="1">
      <c r="B71" s="275"/>
      <c r="C71" s="276"/>
      <c r="D71" s="276"/>
      <c r="E71" s="276"/>
      <c r="F71" s="276"/>
      <c r="G71" s="276"/>
      <c r="H71" s="276"/>
      <c r="I71" s="276"/>
      <c r="J71" s="276"/>
      <c r="K71" s="277"/>
    </row>
    <row r="72" spans="2:11" ht="18.75" customHeight="1">
      <c r="B72" s="278"/>
      <c r="C72" s="278"/>
      <c r="D72" s="278"/>
      <c r="E72" s="278"/>
      <c r="F72" s="278"/>
      <c r="G72" s="278"/>
      <c r="H72" s="278"/>
      <c r="I72" s="278"/>
      <c r="J72" s="278"/>
      <c r="K72" s="279"/>
    </row>
    <row r="73" spans="2:11" ht="18.75" customHeight="1">
      <c r="B73" s="279"/>
      <c r="C73" s="279"/>
      <c r="D73" s="279"/>
      <c r="E73" s="279"/>
      <c r="F73" s="279"/>
      <c r="G73" s="279"/>
      <c r="H73" s="279"/>
      <c r="I73" s="279"/>
      <c r="J73" s="279"/>
      <c r="K73" s="279"/>
    </row>
    <row r="74" spans="2:11" ht="7.5" customHeight="1">
      <c r="B74" s="280"/>
      <c r="C74" s="281"/>
      <c r="D74" s="281"/>
      <c r="E74" s="281"/>
      <c r="F74" s="281"/>
      <c r="G74" s="281"/>
      <c r="H74" s="281"/>
      <c r="I74" s="281"/>
      <c r="J74" s="281"/>
      <c r="K74" s="282"/>
    </row>
    <row r="75" spans="2:11" ht="45" customHeight="1">
      <c r="B75" s="283"/>
      <c r="C75" s="284" t="s">
        <v>633</v>
      </c>
      <c r="D75" s="284"/>
      <c r="E75" s="284"/>
      <c r="F75" s="284"/>
      <c r="G75" s="284"/>
      <c r="H75" s="284"/>
      <c r="I75" s="284"/>
      <c r="J75" s="284"/>
      <c r="K75" s="285"/>
    </row>
    <row r="76" spans="2:11" ht="17.25" customHeight="1">
      <c r="B76" s="283"/>
      <c r="C76" s="286" t="s">
        <v>634</v>
      </c>
      <c r="D76" s="286"/>
      <c r="E76" s="286"/>
      <c r="F76" s="286" t="s">
        <v>635</v>
      </c>
      <c r="G76" s="287"/>
      <c r="H76" s="286" t="s">
        <v>54</v>
      </c>
      <c r="I76" s="286" t="s">
        <v>57</v>
      </c>
      <c r="J76" s="286" t="s">
        <v>636</v>
      </c>
      <c r="K76" s="285"/>
    </row>
    <row r="77" spans="2:11" ht="17.25" customHeight="1">
      <c r="B77" s="283"/>
      <c r="C77" s="288" t="s">
        <v>637</v>
      </c>
      <c r="D77" s="288"/>
      <c r="E77" s="288"/>
      <c r="F77" s="289" t="s">
        <v>638</v>
      </c>
      <c r="G77" s="290"/>
      <c r="H77" s="288"/>
      <c r="I77" s="288"/>
      <c r="J77" s="288" t="s">
        <v>639</v>
      </c>
      <c r="K77" s="285"/>
    </row>
    <row r="78" spans="2:11" ht="5.25" customHeight="1">
      <c r="B78" s="283"/>
      <c r="C78" s="291"/>
      <c r="D78" s="291"/>
      <c r="E78" s="291"/>
      <c r="F78" s="291"/>
      <c r="G78" s="292"/>
      <c r="H78" s="291"/>
      <c r="I78" s="291"/>
      <c r="J78" s="291"/>
      <c r="K78" s="285"/>
    </row>
    <row r="79" spans="2:11" ht="15" customHeight="1">
      <c r="B79" s="283"/>
      <c r="C79" s="271" t="s">
        <v>53</v>
      </c>
      <c r="D79" s="291"/>
      <c r="E79" s="291"/>
      <c r="F79" s="293" t="s">
        <v>640</v>
      </c>
      <c r="G79" s="292"/>
      <c r="H79" s="271" t="s">
        <v>641</v>
      </c>
      <c r="I79" s="271" t="s">
        <v>642</v>
      </c>
      <c r="J79" s="271">
        <v>20</v>
      </c>
      <c r="K79" s="285"/>
    </row>
    <row r="80" spans="2:11" ht="15" customHeight="1">
      <c r="B80" s="283"/>
      <c r="C80" s="271" t="s">
        <v>643</v>
      </c>
      <c r="D80" s="271"/>
      <c r="E80" s="271"/>
      <c r="F80" s="293" t="s">
        <v>640</v>
      </c>
      <c r="G80" s="292"/>
      <c r="H80" s="271" t="s">
        <v>644</v>
      </c>
      <c r="I80" s="271" t="s">
        <v>642</v>
      </c>
      <c r="J80" s="271">
        <v>120</v>
      </c>
      <c r="K80" s="285"/>
    </row>
    <row r="81" spans="2:11" ht="15" customHeight="1">
      <c r="B81" s="294"/>
      <c r="C81" s="271" t="s">
        <v>645</v>
      </c>
      <c r="D81" s="271"/>
      <c r="E81" s="271"/>
      <c r="F81" s="293" t="s">
        <v>646</v>
      </c>
      <c r="G81" s="292"/>
      <c r="H81" s="271" t="s">
        <v>647</v>
      </c>
      <c r="I81" s="271" t="s">
        <v>642</v>
      </c>
      <c r="J81" s="271">
        <v>50</v>
      </c>
      <c r="K81" s="285"/>
    </row>
    <row r="82" spans="2:11" ht="15" customHeight="1">
      <c r="B82" s="294"/>
      <c r="C82" s="271" t="s">
        <v>648</v>
      </c>
      <c r="D82" s="271"/>
      <c r="E82" s="271"/>
      <c r="F82" s="293" t="s">
        <v>640</v>
      </c>
      <c r="G82" s="292"/>
      <c r="H82" s="271" t="s">
        <v>649</v>
      </c>
      <c r="I82" s="271" t="s">
        <v>650</v>
      </c>
      <c r="J82" s="271"/>
      <c r="K82" s="285"/>
    </row>
    <row r="83" spans="2:11" ht="15" customHeight="1">
      <c r="B83" s="294"/>
      <c r="C83" s="295" t="s">
        <v>651</v>
      </c>
      <c r="D83" s="295"/>
      <c r="E83" s="295"/>
      <c r="F83" s="296" t="s">
        <v>646</v>
      </c>
      <c r="G83" s="295"/>
      <c r="H83" s="295" t="s">
        <v>652</v>
      </c>
      <c r="I83" s="295" t="s">
        <v>642</v>
      </c>
      <c r="J83" s="295">
        <v>15</v>
      </c>
      <c r="K83" s="285"/>
    </row>
    <row r="84" spans="2:11" ht="15" customHeight="1">
      <c r="B84" s="294"/>
      <c r="C84" s="295" t="s">
        <v>653</v>
      </c>
      <c r="D84" s="295"/>
      <c r="E84" s="295"/>
      <c r="F84" s="296" t="s">
        <v>646</v>
      </c>
      <c r="G84" s="295"/>
      <c r="H84" s="295" t="s">
        <v>654</v>
      </c>
      <c r="I84" s="295" t="s">
        <v>642</v>
      </c>
      <c r="J84" s="295">
        <v>15</v>
      </c>
      <c r="K84" s="285"/>
    </row>
    <row r="85" spans="2:11" ht="15" customHeight="1">
      <c r="B85" s="294"/>
      <c r="C85" s="295" t="s">
        <v>655</v>
      </c>
      <c r="D85" s="295"/>
      <c r="E85" s="295"/>
      <c r="F85" s="296" t="s">
        <v>646</v>
      </c>
      <c r="G85" s="295"/>
      <c r="H85" s="295" t="s">
        <v>656</v>
      </c>
      <c r="I85" s="295" t="s">
        <v>642</v>
      </c>
      <c r="J85" s="295">
        <v>20</v>
      </c>
      <c r="K85" s="285"/>
    </row>
    <row r="86" spans="2:11" ht="15" customHeight="1">
      <c r="B86" s="294"/>
      <c r="C86" s="295" t="s">
        <v>657</v>
      </c>
      <c r="D86" s="295"/>
      <c r="E86" s="295"/>
      <c r="F86" s="296" t="s">
        <v>646</v>
      </c>
      <c r="G86" s="295"/>
      <c r="H86" s="295" t="s">
        <v>658</v>
      </c>
      <c r="I86" s="295" t="s">
        <v>642</v>
      </c>
      <c r="J86" s="295">
        <v>20</v>
      </c>
      <c r="K86" s="285"/>
    </row>
    <row r="87" spans="2:11" ht="15" customHeight="1">
      <c r="B87" s="294"/>
      <c r="C87" s="271" t="s">
        <v>659</v>
      </c>
      <c r="D87" s="271"/>
      <c r="E87" s="271"/>
      <c r="F87" s="293" t="s">
        <v>646</v>
      </c>
      <c r="G87" s="292"/>
      <c r="H87" s="271" t="s">
        <v>660</v>
      </c>
      <c r="I87" s="271" t="s">
        <v>642</v>
      </c>
      <c r="J87" s="271">
        <v>50</v>
      </c>
      <c r="K87" s="285"/>
    </row>
    <row r="88" spans="2:11" ht="15" customHeight="1">
      <c r="B88" s="294"/>
      <c r="C88" s="271" t="s">
        <v>661</v>
      </c>
      <c r="D88" s="271"/>
      <c r="E88" s="271"/>
      <c r="F88" s="293" t="s">
        <v>646</v>
      </c>
      <c r="G88" s="292"/>
      <c r="H88" s="271" t="s">
        <v>662</v>
      </c>
      <c r="I88" s="271" t="s">
        <v>642</v>
      </c>
      <c r="J88" s="271">
        <v>20</v>
      </c>
      <c r="K88" s="285"/>
    </row>
    <row r="89" spans="2:11" ht="15" customHeight="1">
      <c r="B89" s="294"/>
      <c r="C89" s="271" t="s">
        <v>663</v>
      </c>
      <c r="D89" s="271"/>
      <c r="E89" s="271"/>
      <c r="F89" s="293" t="s">
        <v>646</v>
      </c>
      <c r="G89" s="292"/>
      <c r="H89" s="271" t="s">
        <v>664</v>
      </c>
      <c r="I89" s="271" t="s">
        <v>642</v>
      </c>
      <c r="J89" s="271">
        <v>20</v>
      </c>
      <c r="K89" s="285"/>
    </row>
    <row r="90" spans="2:11" ht="15" customHeight="1">
      <c r="B90" s="294"/>
      <c r="C90" s="271" t="s">
        <v>665</v>
      </c>
      <c r="D90" s="271"/>
      <c r="E90" s="271"/>
      <c r="F90" s="293" t="s">
        <v>646</v>
      </c>
      <c r="G90" s="292"/>
      <c r="H90" s="271" t="s">
        <v>666</v>
      </c>
      <c r="I90" s="271" t="s">
        <v>642</v>
      </c>
      <c r="J90" s="271">
        <v>50</v>
      </c>
      <c r="K90" s="285"/>
    </row>
    <row r="91" spans="2:11" ht="15" customHeight="1">
      <c r="B91" s="294"/>
      <c r="C91" s="271" t="s">
        <v>667</v>
      </c>
      <c r="D91" s="271"/>
      <c r="E91" s="271"/>
      <c r="F91" s="293" t="s">
        <v>646</v>
      </c>
      <c r="G91" s="292"/>
      <c r="H91" s="271" t="s">
        <v>667</v>
      </c>
      <c r="I91" s="271" t="s">
        <v>642</v>
      </c>
      <c r="J91" s="271">
        <v>50</v>
      </c>
      <c r="K91" s="285"/>
    </row>
    <row r="92" spans="2:11" ht="15" customHeight="1">
      <c r="B92" s="294"/>
      <c r="C92" s="271" t="s">
        <v>668</v>
      </c>
      <c r="D92" s="271"/>
      <c r="E92" s="271"/>
      <c r="F92" s="293" t="s">
        <v>646</v>
      </c>
      <c r="G92" s="292"/>
      <c r="H92" s="271" t="s">
        <v>669</v>
      </c>
      <c r="I92" s="271" t="s">
        <v>642</v>
      </c>
      <c r="J92" s="271">
        <v>255</v>
      </c>
      <c r="K92" s="285"/>
    </row>
    <row r="93" spans="2:11" ht="15" customHeight="1">
      <c r="B93" s="294"/>
      <c r="C93" s="271" t="s">
        <v>670</v>
      </c>
      <c r="D93" s="271"/>
      <c r="E93" s="271"/>
      <c r="F93" s="293" t="s">
        <v>640</v>
      </c>
      <c r="G93" s="292"/>
      <c r="H93" s="271" t="s">
        <v>671</v>
      </c>
      <c r="I93" s="271" t="s">
        <v>672</v>
      </c>
      <c r="J93" s="271"/>
      <c r="K93" s="285"/>
    </row>
    <row r="94" spans="2:11" ht="15" customHeight="1">
      <c r="B94" s="294"/>
      <c r="C94" s="271" t="s">
        <v>673</v>
      </c>
      <c r="D94" s="271"/>
      <c r="E94" s="271"/>
      <c r="F94" s="293" t="s">
        <v>640</v>
      </c>
      <c r="G94" s="292"/>
      <c r="H94" s="271" t="s">
        <v>674</v>
      </c>
      <c r="I94" s="271" t="s">
        <v>675</v>
      </c>
      <c r="J94" s="271"/>
      <c r="K94" s="285"/>
    </row>
    <row r="95" spans="2:11" ht="15" customHeight="1">
      <c r="B95" s="294"/>
      <c r="C95" s="271" t="s">
        <v>676</v>
      </c>
      <c r="D95" s="271"/>
      <c r="E95" s="271"/>
      <c r="F95" s="293" t="s">
        <v>640</v>
      </c>
      <c r="G95" s="292"/>
      <c r="H95" s="271" t="s">
        <v>676</v>
      </c>
      <c r="I95" s="271" t="s">
        <v>675</v>
      </c>
      <c r="J95" s="271"/>
      <c r="K95" s="285"/>
    </row>
    <row r="96" spans="2:11" ht="15" customHeight="1">
      <c r="B96" s="294"/>
      <c r="C96" s="271" t="s">
        <v>38</v>
      </c>
      <c r="D96" s="271"/>
      <c r="E96" s="271"/>
      <c r="F96" s="293" t="s">
        <v>640</v>
      </c>
      <c r="G96" s="292"/>
      <c r="H96" s="271" t="s">
        <v>677</v>
      </c>
      <c r="I96" s="271" t="s">
        <v>675</v>
      </c>
      <c r="J96" s="271"/>
      <c r="K96" s="285"/>
    </row>
    <row r="97" spans="2:11" ht="15" customHeight="1">
      <c r="B97" s="294"/>
      <c r="C97" s="271" t="s">
        <v>48</v>
      </c>
      <c r="D97" s="271"/>
      <c r="E97" s="271"/>
      <c r="F97" s="293" t="s">
        <v>640</v>
      </c>
      <c r="G97" s="292"/>
      <c r="H97" s="271" t="s">
        <v>678</v>
      </c>
      <c r="I97" s="271" t="s">
        <v>675</v>
      </c>
      <c r="J97" s="271"/>
      <c r="K97" s="285"/>
    </row>
    <row r="98" spans="2:11" ht="15" customHeight="1">
      <c r="B98" s="297"/>
      <c r="C98" s="298"/>
      <c r="D98" s="298"/>
      <c r="E98" s="298"/>
      <c r="F98" s="298"/>
      <c r="G98" s="298"/>
      <c r="H98" s="298"/>
      <c r="I98" s="298"/>
      <c r="J98" s="298"/>
      <c r="K98" s="299"/>
    </row>
    <row r="99" spans="2:11" ht="18.75" customHeight="1">
      <c r="B99" s="300"/>
      <c r="C99" s="301"/>
      <c r="D99" s="301"/>
      <c r="E99" s="301"/>
      <c r="F99" s="301"/>
      <c r="G99" s="301"/>
      <c r="H99" s="301"/>
      <c r="I99" s="301"/>
      <c r="J99" s="301"/>
      <c r="K99" s="300"/>
    </row>
    <row r="100" spans="2:11" ht="18.75" customHeight="1">
      <c r="B100" s="279"/>
      <c r="C100" s="279"/>
      <c r="D100" s="279"/>
      <c r="E100" s="279"/>
      <c r="F100" s="279"/>
      <c r="G100" s="279"/>
      <c r="H100" s="279"/>
      <c r="I100" s="279"/>
      <c r="J100" s="279"/>
      <c r="K100" s="279"/>
    </row>
    <row r="101" spans="2:11" ht="7.5" customHeight="1">
      <c r="B101" s="280"/>
      <c r="C101" s="281"/>
      <c r="D101" s="281"/>
      <c r="E101" s="281"/>
      <c r="F101" s="281"/>
      <c r="G101" s="281"/>
      <c r="H101" s="281"/>
      <c r="I101" s="281"/>
      <c r="J101" s="281"/>
      <c r="K101" s="282"/>
    </row>
    <row r="102" spans="2:11" ht="45" customHeight="1">
      <c r="B102" s="283"/>
      <c r="C102" s="284" t="s">
        <v>679</v>
      </c>
      <c r="D102" s="284"/>
      <c r="E102" s="284"/>
      <c r="F102" s="284"/>
      <c r="G102" s="284"/>
      <c r="H102" s="284"/>
      <c r="I102" s="284"/>
      <c r="J102" s="284"/>
      <c r="K102" s="285"/>
    </row>
    <row r="103" spans="2:11" ht="17.25" customHeight="1">
      <c r="B103" s="283"/>
      <c r="C103" s="286" t="s">
        <v>634</v>
      </c>
      <c r="D103" s="286"/>
      <c r="E103" s="286"/>
      <c r="F103" s="286" t="s">
        <v>635</v>
      </c>
      <c r="G103" s="287"/>
      <c r="H103" s="286" t="s">
        <v>54</v>
      </c>
      <c r="I103" s="286" t="s">
        <v>57</v>
      </c>
      <c r="J103" s="286" t="s">
        <v>636</v>
      </c>
      <c r="K103" s="285"/>
    </row>
    <row r="104" spans="2:11" ht="17.25" customHeight="1">
      <c r="B104" s="283"/>
      <c r="C104" s="288" t="s">
        <v>637</v>
      </c>
      <c r="D104" s="288"/>
      <c r="E104" s="288"/>
      <c r="F104" s="289" t="s">
        <v>638</v>
      </c>
      <c r="G104" s="290"/>
      <c r="H104" s="288"/>
      <c r="I104" s="288"/>
      <c r="J104" s="288" t="s">
        <v>639</v>
      </c>
      <c r="K104" s="285"/>
    </row>
    <row r="105" spans="2:11" ht="5.25" customHeight="1">
      <c r="B105" s="283"/>
      <c r="C105" s="286"/>
      <c r="D105" s="286"/>
      <c r="E105" s="286"/>
      <c r="F105" s="286"/>
      <c r="G105" s="302"/>
      <c r="H105" s="286"/>
      <c r="I105" s="286"/>
      <c r="J105" s="286"/>
      <c r="K105" s="285"/>
    </row>
    <row r="106" spans="2:11" ht="15" customHeight="1">
      <c r="B106" s="283"/>
      <c r="C106" s="271" t="s">
        <v>53</v>
      </c>
      <c r="D106" s="291"/>
      <c r="E106" s="291"/>
      <c r="F106" s="293" t="s">
        <v>640</v>
      </c>
      <c r="G106" s="302"/>
      <c r="H106" s="271" t="s">
        <v>680</v>
      </c>
      <c r="I106" s="271" t="s">
        <v>642</v>
      </c>
      <c r="J106" s="271">
        <v>20</v>
      </c>
      <c r="K106" s="285"/>
    </row>
    <row r="107" spans="2:11" ht="15" customHeight="1">
      <c r="B107" s="283"/>
      <c r="C107" s="271" t="s">
        <v>643</v>
      </c>
      <c r="D107" s="271"/>
      <c r="E107" s="271"/>
      <c r="F107" s="293" t="s">
        <v>640</v>
      </c>
      <c r="G107" s="271"/>
      <c r="H107" s="271" t="s">
        <v>680</v>
      </c>
      <c r="I107" s="271" t="s">
        <v>642</v>
      </c>
      <c r="J107" s="271">
        <v>120</v>
      </c>
      <c r="K107" s="285"/>
    </row>
    <row r="108" spans="2:11" ht="15" customHeight="1">
      <c r="B108" s="294"/>
      <c r="C108" s="271" t="s">
        <v>645</v>
      </c>
      <c r="D108" s="271"/>
      <c r="E108" s="271"/>
      <c r="F108" s="293" t="s">
        <v>646</v>
      </c>
      <c r="G108" s="271"/>
      <c r="H108" s="271" t="s">
        <v>680</v>
      </c>
      <c r="I108" s="271" t="s">
        <v>642</v>
      </c>
      <c r="J108" s="271">
        <v>50</v>
      </c>
      <c r="K108" s="285"/>
    </row>
    <row r="109" spans="2:11" ht="15" customHeight="1">
      <c r="B109" s="294"/>
      <c r="C109" s="271" t="s">
        <v>648</v>
      </c>
      <c r="D109" s="271"/>
      <c r="E109" s="271"/>
      <c r="F109" s="293" t="s">
        <v>640</v>
      </c>
      <c r="G109" s="271"/>
      <c r="H109" s="271" t="s">
        <v>680</v>
      </c>
      <c r="I109" s="271" t="s">
        <v>650</v>
      </c>
      <c r="J109" s="271"/>
      <c r="K109" s="285"/>
    </row>
    <row r="110" spans="2:11" ht="15" customHeight="1">
      <c r="B110" s="294"/>
      <c r="C110" s="271" t="s">
        <v>659</v>
      </c>
      <c r="D110" s="271"/>
      <c r="E110" s="271"/>
      <c r="F110" s="293" t="s">
        <v>646</v>
      </c>
      <c r="G110" s="271"/>
      <c r="H110" s="271" t="s">
        <v>680</v>
      </c>
      <c r="I110" s="271" t="s">
        <v>642</v>
      </c>
      <c r="J110" s="271">
        <v>50</v>
      </c>
      <c r="K110" s="285"/>
    </row>
    <row r="111" spans="2:11" ht="15" customHeight="1">
      <c r="B111" s="294"/>
      <c r="C111" s="271" t="s">
        <v>667</v>
      </c>
      <c r="D111" s="271"/>
      <c r="E111" s="271"/>
      <c r="F111" s="293" t="s">
        <v>646</v>
      </c>
      <c r="G111" s="271"/>
      <c r="H111" s="271" t="s">
        <v>680</v>
      </c>
      <c r="I111" s="271" t="s">
        <v>642</v>
      </c>
      <c r="J111" s="271">
        <v>50</v>
      </c>
      <c r="K111" s="285"/>
    </row>
    <row r="112" spans="2:11" ht="15" customHeight="1">
      <c r="B112" s="294"/>
      <c r="C112" s="271" t="s">
        <v>665</v>
      </c>
      <c r="D112" s="271"/>
      <c r="E112" s="271"/>
      <c r="F112" s="293" t="s">
        <v>646</v>
      </c>
      <c r="G112" s="271"/>
      <c r="H112" s="271" t="s">
        <v>680</v>
      </c>
      <c r="I112" s="271" t="s">
        <v>642</v>
      </c>
      <c r="J112" s="271">
        <v>50</v>
      </c>
      <c r="K112" s="285"/>
    </row>
    <row r="113" spans="2:11" ht="15" customHeight="1">
      <c r="B113" s="294"/>
      <c r="C113" s="271" t="s">
        <v>53</v>
      </c>
      <c r="D113" s="271"/>
      <c r="E113" s="271"/>
      <c r="F113" s="293" t="s">
        <v>640</v>
      </c>
      <c r="G113" s="271"/>
      <c r="H113" s="271" t="s">
        <v>681</v>
      </c>
      <c r="I113" s="271" t="s">
        <v>642</v>
      </c>
      <c r="J113" s="271">
        <v>20</v>
      </c>
      <c r="K113" s="285"/>
    </row>
    <row r="114" spans="2:11" ht="15" customHeight="1">
      <c r="B114" s="294"/>
      <c r="C114" s="271" t="s">
        <v>682</v>
      </c>
      <c r="D114" s="271"/>
      <c r="E114" s="271"/>
      <c r="F114" s="293" t="s">
        <v>640</v>
      </c>
      <c r="G114" s="271"/>
      <c r="H114" s="271" t="s">
        <v>683</v>
      </c>
      <c r="I114" s="271" t="s">
        <v>642</v>
      </c>
      <c r="J114" s="271">
        <v>120</v>
      </c>
      <c r="K114" s="285"/>
    </row>
    <row r="115" spans="2:11" ht="15" customHeight="1">
      <c r="B115" s="294"/>
      <c r="C115" s="271" t="s">
        <v>38</v>
      </c>
      <c r="D115" s="271"/>
      <c r="E115" s="271"/>
      <c r="F115" s="293" t="s">
        <v>640</v>
      </c>
      <c r="G115" s="271"/>
      <c r="H115" s="271" t="s">
        <v>684</v>
      </c>
      <c r="I115" s="271" t="s">
        <v>675</v>
      </c>
      <c r="J115" s="271"/>
      <c r="K115" s="285"/>
    </row>
    <row r="116" spans="2:11" ht="15" customHeight="1">
      <c r="B116" s="294"/>
      <c r="C116" s="271" t="s">
        <v>48</v>
      </c>
      <c r="D116" s="271"/>
      <c r="E116" s="271"/>
      <c r="F116" s="293" t="s">
        <v>640</v>
      </c>
      <c r="G116" s="271"/>
      <c r="H116" s="271" t="s">
        <v>685</v>
      </c>
      <c r="I116" s="271" t="s">
        <v>675</v>
      </c>
      <c r="J116" s="271"/>
      <c r="K116" s="285"/>
    </row>
    <row r="117" spans="2:11" ht="15" customHeight="1">
      <c r="B117" s="294"/>
      <c r="C117" s="271" t="s">
        <v>57</v>
      </c>
      <c r="D117" s="271"/>
      <c r="E117" s="271"/>
      <c r="F117" s="293" t="s">
        <v>640</v>
      </c>
      <c r="G117" s="271"/>
      <c r="H117" s="271" t="s">
        <v>686</v>
      </c>
      <c r="I117" s="271" t="s">
        <v>687</v>
      </c>
      <c r="J117" s="271"/>
      <c r="K117" s="285"/>
    </row>
    <row r="118" spans="2:11" ht="15" customHeight="1">
      <c r="B118" s="297"/>
      <c r="C118" s="303"/>
      <c r="D118" s="303"/>
      <c r="E118" s="303"/>
      <c r="F118" s="303"/>
      <c r="G118" s="303"/>
      <c r="H118" s="303"/>
      <c r="I118" s="303"/>
      <c r="J118" s="303"/>
      <c r="K118" s="299"/>
    </row>
    <row r="119" spans="2:11" ht="18.75" customHeight="1">
      <c r="B119" s="304"/>
      <c r="C119" s="268"/>
      <c r="D119" s="268"/>
      <c r="E119" s="268"/>
      <c r="F119" s="305"/>
      <c r="G119" s="268"/>
      <c r="H119" s="268"/>
      <c r="I119" s="268"/>
      <c r="J119" s="268"/>
      <c r="K119" s="304"/>
    </row>
    <row r="120" spans="2:11" ht="18.75" customHeight="1">
      <c r="B120" s="279"/>
      <c r="C120" s="279"/>
      <c r="D120" s="279"/>
      <c r="E120" s="279"/>
      <c r="F120" s="279"/>
      <c r="G120" s="279"/>
      <c r="H120" s="279"/>
      <c r="I120" s="279"/>
      <c r="J120" s="279"/>
      <c r="K120" s="279"/>
    </row>
    <row r="121" spans="2:11" ht="7.5" customHeight="1">
      <c r="B121" s="306"/>
      <c r="C121" s="307"/>
      <c r="D121" s="307"/>
      <c r="E121" s="307"/>
      <c r="F121" s="307"/>
      <c r="G121" s="307"/>
      <c r="H121" s="307"/>
      <c r="I121" s="307"/>
      <c r="J121" s="307"/>
      <c r="K121" s="308"/>
    </row>
    <row r="122" spans="2:11" ht="45" customHeight="1">
      <c r="B122" s="309"/>
      <c r="C122" s="262" t="s">
        <v>688</v>
      </c>
      <c r="D122" s="262"/>
      <c r="E122" s="262"/>
      <c r="F122" s="262"/>
      <c r="G122" s="262"/>
      <c r="H122" s="262"/>
      <c r="I122" s="262"/>
      <c r="J122" s="262"/>
      <c r="K122" s="310"/>
    </row>
    <row r="123" spans="2:11" ht="17.25" customHeight="1">
      <c r="B123" s="311"/>
      <c r="C123" s="286" t="s">
        <v>634</v>
      </c>
      <c r="D123" s="286"/>
      <c r="E123" s="286"/>
      <c r="F123" s="286" t="s">
        <v>635</v>
      </c>
      <c r="G123" s="287"/>
      <c r="H123" s="286" t="s">
        <v>54</v>
      </c>
      <c r="I123" s="286" t="s">
        <v>57</v>
      </c>
      <c r="J123" s="286" t="s">
        <v>636</v>
      </c>
      <c r="K123" s="312"/>
    </row>
    <row r="124" spans="2:11" ht="17.25" customHeight="1">
      <c r="B124" s="311"/>
      <c r="C124" s="288" t="s">
        <v>637</v>
      </c>
      <c r="D124" s="288"/>
      <c r="E124" s="288"/>
      <c r="F124" s="289" t="s">
        <v>638</v>
      </c>
      <c r="G124" s="290"/>
      <c r="H124" s="288"/>
      <c r="I124" s="288"/>
      <c r="J124" s="288" t="s">
        <v>639</v>
      </c>
      <c r="K124" s="312"/>
    </row>
    <row r="125" spans="2:11" ht="5.25" customHeight="1">
      <c r="B125" s="313"/>
      <c r="C125" s="291"/>
      <c r="D125" s="291"/>
      <c r="E125" s="291"/>
      <c r="F125" s="291"/>
      <c r="G125" s="271"/>
      <c r="H125" s="291"/>
      <c r="I125" s="291"/>
      <c r="J125" s="291"/>
      <c r="K125" s="314"/>
    </row>
    <row r="126" spans="2:11" ht="15" customHeight="1">
      <c r="B126" s="313"/>
      <c r="C126" s="271" t="s">
        <v>643</v>
      </c>
      <c r="D126" s="291"/>
      <c r="E126" s="291"/>
      <c r="F126" s="293" t="s">
        <v>640</v>
      </c>
      <c r="G126" s="271"/>
      <c r="H126" s="271" t="s">
        <v>680</v>
      </c>
      <c r="I126" s="271" t="s">
        <v>642</v>
      </c>
      <c r="J126" s="271">
        <v>120</v>
      </c>
      <c r="K126" s="315"/>
    </row>
    <row r="127" spans="2:11" ht="15" customHeight="1">
      <c r="B127" s="313"/>
      <c r="C127" s="271" t="s">
        <v>689</v>
      </c>
      <c r="D127" s="271"/>
      <c r="E127" s="271"/>
      <c r="F127" s="293" t="s">
        <v>640</v>
      </c>
      <c r="G127" s="271"/>
      <c r="H127" s="271" t="s">
        <v>690</v>
      </c>
      <c r="I127" s="271" t="s">
        <v>642</v>
      </c>
      <c r="J127" s="271" t="s">
        <v>691</v>
      </c>
      <c r="K127" s="315"/>
    </row>
    <row r="128" spans="2:11" ht="15" customHeight="1">
      <c r="B128" s="313"/>
      <c r="C128" s="271" t="s">
        <v>588</v>
      </c>
      <c r="D128" s="271"/>
      <c r="E128" s="271"/>
      <c r="F128" s="293" t="s">
        <v>640</v>
      </c>
      <c r="G128" s="271"/>
      <c r="H128" s="271" t="s">
        <v>692</v>
      </c>
      <c r="I128" s="271" t="s">
        <v>642</v>
      </c>
      <c r="J128" s="271" t="s">
        <v>691</v>
      </c>
      <c r="K128" s="315"/>
    </row>
    <row r="129" spans="2:11" ht="15" customHeight="1">
      <c r="B129" s="313"/>
      <c r="C129" s="271" t="s">
        <v>651</v>
      </c>
      <c r="D129" s="271"/>
      <c r="E129" s="271"/>
      <c r="F129" s="293" t="s">
        <v>646</v>
      </c>
      <c r="G129" s="271"/>
      <c r="H129" s="271" t="s">
        <v>652</v>
      </c>
      <c r="I129" s="271" t="s">
        <v>642</v>
      </c>
      <c r="J129" s="271">
        <v>15</v>
      </c>
      <c r="K129" s="315"/>
    </row>
    <row r="130" spans="2:11" ht="15" customHeight="1">
      <c r="B130" s="313"/>
      <c r="C130" s="295" t="s">
        <v>653</v>
      </c>
      <c r="D130" s="295"/>
      <c r="E130" s="295"/>
      <c r="F130" s="296" t="s">
        <v>646</v>
      </c>
      <c r="G130" s="295"/>
      <c r="H130" s="295" t="s">
        <v>654</v>
      </c>
      <c r="I130" s="295" t="s">
        <v>642</v>
      </c>
      <c r="J130" s="295">
        <v>15</v>
      </c>
      <c r="K130" s="315"/>
    </row>
    <row r="131" spans="2:11" ht="15" customHeight="1">
      <c r="B131" s="313"/>
      <c r="C131" s="295" t="s">
        <v>655</v>
      </c>
      <c r="D131" s="295"/>
      <c r="E131" s="295"/>
      <c r="F131" s="296" t="s">
        <v>646</v>
      </c>
      <c r="G131" s="295"/>
      <c r="H131" s="295" t="s">
        <v>656</v>
      </c>
      <c r="I131" s="295" t="s">
        <v>642</v>
      </c>
      <c r="J131" s="295">
        <v>20</v>
      </c>
      <c r="K131" s="315"/>
    </row>
    <row r="132" spans="2:11" ht="15" customHeight="1">
      <c r="B132" s="313"/>
      <c r="C132" s="295" t="s">
        <v>657</v>
      </c>
      <c r="D132" s="295"/>
      <c r="E132" s="295"/>
      <c r="F132" s="296" t="s">
        <v>646</v>
      </c>
      <c r="G132" s="295"/>
      <c r="H132" s="295" t="s">
        <v>658</v>
      </c>
      <c r="I132" s="295" t="s">
        <v>642</v>
      </c>
      <c r="J132" s="295">
        <v>20</v>
      </c>
      <c r="K132" s="315"/>
    </row>
    <row r="133" spans="2:11" ht="15" customHeight="1">
      <c r="B133" s="313"/>
      <c r="C133" s="271" t="s">
        <v>645</v>
      </c>
      <c r="D133" s="271"/>
      <c r="E133" s="271"/>
      <c r="F133" s="293" t="s">
        <v>646</v>
      </c>
      <c r="G133" s="271"/>
      <c r="H133" s="271" t="s">
        <v>680</v>
      </c>
      <c r="I133" s="271" t="s">
        <v>642</v>
      </c>
      <c r="J133" s="271">
        <v>50</v>
      </c>
      <c r="K133" s="315"/>
    </row>
    <row r="134" spans="2:11" ht="15" customHeight="1">
      <c r="B134" s="313"/>
      <c r="C134" s="271" t="s">
        <v>659</v>
      </c>
      <c r="D134" s="271"/>
      <c r="E134" s="271"/>
      <c r="F134" s="293" t="s">
        <v>646</v>
      </c>
      <c r="G134" s="271"/>
      <c r="H134" s="271" t="s">
        <v>680</v>
      </c>
      <c r="I134" s="271" t="s">
        <v>642</v>
      </c>
      <c r="J134" s="271">
        <v>50</v>
      </c>
      <c r="K134" s="315"/>
    </row>
    <row r="135" spans="2:11" ht="15" customHeight="1">
      <c r="B135" s="313"/>
      <c r="C135" s="271" t="s">
        <v>665</v>
      </c>
      <c r="D135" s="271"/>
      <c r="E135" s="271"/>
      <c r="F135" s="293" t="s">
        <v>646</v>
      </c>
      <c r="G135" s="271"/>
      <c r="H135" s="271" t="s">
        <v>680</v>
      </c>
      <c r="I135" s="271" t="s">
        <v>642</v>
      </c>
      <c r="J135" s="271">
        <v>50</v>
      </c>
      <c r="K135" s="315"/>
    </row>
    <row r="136" spans="2:11" ht="15" customHeight="1">
      <c r="B136" s="313"/>
      <c r="C136" s="271" t="s">
        <v>667</v>
      </c>
      <c r="D136" s="271"/>
      <c r="E136" s="271"/>
      <c r="F136" s="293" t="s">
        <v>646</v>
      </c>
      <c r="G136" s="271"/>
      <c r="H136" s="271" t="s">
        <v>680</v>
      </c>
      <c r="I136" s="271" t="s">
        <v>642</v>
      </c>
      <c r="J136" s="271">
        <v>50</v>
      </c>
      <c r="K136" s="315"/>
    </row>
    <row r="137" spans="2:11" ht="15" customHeight="1">
      <c r="B137" s="313"/>
      <c r="C137" s="271" t="s">
        <v>668</v>
      </c>
      <c r="D137" s="271"/>
      <c r="E137" s="271"/>
      <c r="F137" s="293" t="s">
        <v>646</v>
      </c>
      <c r="G137" s="271"/>
      <c r="H137" s="271" t="s">
        <v>693</v>
      </c>
      <c r="I137" s="271" t="s">
        <v>642</v>
      </c>
      <c r="J137" s="271">
        <v>255</v>
      </c>
      <c r="K137" s="315"/>
    </row>
    <row r="138" spans="2:11" ht="15" customHeight="1">
      <c r="B138" s="313"/>
      <c r="C138" s="271" t="s">
        <v>670</v>
      </c>
      <c r="D138" s="271"/>
      <c r="E138" s="271"/>
      <c r="F138" s="293" t="s">
        <v>640</v>
      </c>
      <c r="G138" s="271"/>
      <c r="H138" s="271" t="s">
        <v>694</v>
      </c>
      <c r="I138" s="271" t="s">
        <v>672</v>
      </c>
      <c r="J138" s="271"/>
      <c r="K138" s="315"/>
    </row>
    <row r="139" spans="2:11" ht="15" customHeight="1">
      <c r="B139" s="313"/>
      <c r="C139" s="271" t="s">
        <v>673</v>
      </c>
      <c r="D139" s="271"/>
      <c r="E139" s="271"/>
      <c r="F139" s="293" t="s">
        <v>640</v>
      </c>
      <c r="G139" s="271"/>
      <c r="H139" s="271" t="s">
        <v>695</v>
      </c>
      <c r="I139" s="271" t="s">
        <v>675</v>
      </c>
      <c r="J139" s="271"/>
      <c r="K139" s="315"/>
    </row>
    <row r="140" spans="2:11" ht="15" customHeight="1">
      <c r="B140" s="313"/>
      <c r="C140" s="271" t="s">
        <v>676</v>
      </c>
      <c r="D140" s="271"/>
      <c r="E140" s="271"/>
      <c r="F140" s="293" t="s">
        <v>640</v>
      </c>
      <c r="G140" s="271"/>
      <c r="H140" s="271" t="s">
        <v>676</v>
      </c>
      <c r="I140" s="271" t="s">
        <v>675</v>
      </c>
      <c r="J140" s="271"/>
      <c r="K140" s="315"/>
    </row>
    <row r="141" spans="2:11" ht="15" customHeight="1">
      <c r="B141" s="313"/>
      <c r="C141" s="271" t="s">
        <v>38</v>
      </c>
      <c r="D141" s="271"/>
      <c r="E141" s="271"/>
      <c r="F141" s="293" t="s">
        <v>640</v>
      </c>
      <c r="G141" s="271"/>
      <c r="H141" s="271" t="s">
        <v>696</v>
      </c>
      <c r="I141" s="271" t="s">
        <v>675</v>
      </c>
      <c r="J141" s="271"/>
      <c r="K141" s="315"/>
    </row>
    <row r="142" spans="2:11" ht="15" customHeight="1">
      <c r="B142" s="313"/>
      <c r="C142" s="271" t="s">
        <v>697</v>
      </c>
      <c r="D142" s="271"/>
      <c r="E142" s="271"/>
      <c r="F142" s="293" t="s">
        <v>640</v>
      </c>
      <c r="G142" s="271"/>
      <c r="H142" s="271" t="s">
        <v>698</v>
      </c>
      <c r="I142" s="271" t="s">
        <v>675</v>
      </c>
      <c r="J142" s="271"/>
      <c r="K142" s="315"/>
    </row>
    <row r="143" spans="2:11" ht="15" customHeight="1">
      <c r="B143" s="316"/>
      <c r="C143" s="317"/>
      <c r="D143" s="317"/>
      <c r="E143" s="317"/>
      <c r="F143" s="317"/>
      <c r="G143" s="317"/>
      <c r="H143" s="317"/>
      <c r="I143" s="317"/>
      <c r="J143" s="317"/>
      <c r="K143" s="318"/>
    </row>
    <row r="144" spans="2:11" ht="18.75" customHeight="1">
      <c r="B144" s="268"/>
      <c r="C144" s="268"/>
      <c r="D144" s="268"/>
      <c r="E144" s="268"/>
      <c r="F144" s="305"/>
      <c r="G144" s="268"/>
      <c r="H144" s="268"/>
      <c r="I144" s="268"/>
      <c r="J144" s="268"/>
      <c r="K144" s="268"/>
    </row>
    <row r="145" spans="2:11" ht="18.75" customHeight="1">
      <c r="B145" s="279"/>
      <c r="C145" s="279"/>
      <c r="D145" s="279"/>
      <c r="E145" s="279"/>
      <c r="F145" s="279"/>
      <c r="G145" s="279"/>
      <c r="H145" s="279"/>
      <c r="I145" s="279"/>
      <c r="J145" s="279"/>
      <c r="K145" s="279"/>
    </row>
    <row r="146" spans="2:11" ht="7.5" customHeight="1">
      <c r="B146" s="280"/>
      <c r="C146" s="281"/>
      <c r="D146" s="281"/>
      <c r="E146" s="281"/>
      <c r="F146" s="281"/>
      <c r="G146" s="281"/>
      <c r="H146" s="281"/>
      <c r="I146" s="281"/>
      <c r="J146" s="281"/>
      <c r="K146" s="282"/>
    </row>
    <row r="147" spans="2:11" ht="45" customHeight="1">
      <c r="B147" s="283"/>
      <c r="C147" s="284" t="s">
        <v>699</v>
      </c>
      <c r="D147" s="284"/>
      <c r="E147" s="284"/>
      <c r="F147" s="284"/>
      <c r="G147" s="284"/>
      <c r="H147" s="284"/>
      <c r="I147" s="284"/>
      <c r="J147" s="284"/>
      <c r="K147" s="285"/>
    </row>
    <row r="148" spans="2:11" ht="17.25" customHeight="1">
      <c r="B148" s="283"/>
      <c r="C148" s="286" t="s">
        <v>634</v>
      </c>
      <c r="D148" s="286"/>
      <c r="E148" s="286"/>
      <c r="F148" s="286" t="s">
        <v>635</v>
      </c>
      <c r="G148" s="287"/>
      <c r="H148" s="286" t="s">
        <v>54</v>
      </c>
      <c r="I148" s="286" t="s">
        <v>57</v>
      </c>
      <c r="J148" s="286" t="s">
        <v>636</v>
      </c>
      <c r="K148" s="285"/>
    </row>
    <row r="149" spans="2:11" ht="17.25" customHeight="1">
      <c r="B149" s="283"/>
      <c r="C149" s="288" t="s">
        <v>637</v>
      </c>
      <c r="D149" s="288"/>
      <c r="E149" s="288"/>
      <c r="F149" s="289" t="s">
        <v>638</v>
      </c>
      <c r="G149" s="290"/>
      <c r="H149" s="288"/>
      <c r="I149" s="288"/>
      <c r="J149" s="288" t="s">
        <v>639</v>
      </c>
      <c r="K149" s="285"/>
    </row>
    <row r="150" spans="2:11" ht="5.25" customHeight="1">
      <c r="B150" s="294"/>
      <c r="C150" s="291"/>
      <c r="D150" s="291"/>
      <c r="E150" s="291"/>
      <c r="F150" s="291"/>
      <c r="G150" s="292"/>
      <c r="H150" s="291"/>
      <c r="I150" s="291"/>
      <c r="J150" s="291"/>
      <c r="K150" s="315"/>
    </row>
    <row r="151" spans="2:11" ht="15" customHeight="1">
      <c r="B151" s="294"/>
      <c r="C151" s="319" t="s">
        <v>643</v>
      </c>
      <c r="D151" s="271"/>
      <c r="E151" s="271"/>
      <c r="F151" s="320" t="s">
        <v>640</v>
      </c>
      <c r="G151" s="271"/>
      <c r="H151" s="319" t="s">
        <v>680</v>
      </c>
      <c r="I151" s="319" t="s">
        <v>642</v>
      </c>
      <c r="J151" s="319">
        <v>120</v>
      </c>
      <c r="K151" s="315"/>
    </row>
    <row r="152" spans="2:11" ht="15" customHeight="1">
      <c r="B152" s="294"/>
      <c r="C152" s="319" t="s">
        <v>689</v>
      </c>
      <c r="D152" s="271"/>
      <c r="E152" s="271"/>
      <c r="F152" s="320" t="s">
        <v>640</v>
      </c>
      <c r="G152" s="271"/>
      <c r="H152" s="319" t="s">
        <v>700</v>
      </c>
      <c r="I152" s="319" t="s">
        <v>642</v>
      </c>
      <c r="J152" s="319" t="s">
        <v>691</v>
      </c>
      <c r="K152" s="315"/>
    </row>
    <row r="153" spans="2:11" ht="15" customHeight="1">
      <c r="B153" s="294"/>
      <c r="C153" s="319" t="s">
        <v>588</v>
      </c>
      <c r="D153" s="271"/>
      <c r="E153" s="271"/>
      <c r="F153" s="320" t="s">
        <v>640</v>
      </c>
      <c r="G153" s="271"/>
      <c r="H153" s="319" t="s">
        <v>701</v>
      </c>
      <c r="I153" s="319" t="s">
        <v>642</v>
      </c>
      <c r="J153" s="319" t="s">
        <v>691</v>
      </c>
      <c r="K153" s="315"/>
    </row>
    <row r="154" spans="2:11" ht="15" customHeight="1">
      <c r="B154" s="294"/>
      <c r="C154" s="319" t="s">
        <v>645</v>
      </c>
      <c r="D154" s="271"/>
      <c r="E154" s="271"/>
      <c r="F154" s="320" t="s">
        <v>646</v>
      </c>
      <c r="G154" s="271"/>
      <c r="H154" s="319" t="s">
        <v>680</v>
      </c>
      <c r="I154" s="319" t="s">
        <v>642</v>
      </c>
      <c r="J154" s="319">
        <v>50</v>
      </c>
      <c r="K154" s="315"/>
    </row>
    <row r="155" spans="2:11" ht="15" customHeight="1">
      <c r="B155" s="294"/>
      <c r="C155" s="319" t="s">
        <v>648</v>
      </c>
      <c r="D155" s="271"/>
      <c r="E155" s="271"/>
      <c r="F155" s="320" t="s">
        <v>640</v>
      </c>
      <c r="G155" s="271"/>
      <c r="H155" s="319" t="s">
        <v>680</v>
      </c>
      <c r="I155" s="319" t="s">
        <v>650</v>
      </c>
      <c r="J155" s="319"/>
      <c r="K155" s="315"/>
    </row>
    <row r="156" spans="2:11" ht="15" customHeight="1">
      <c r="B156" s="294"/>
      <c r="C156" s="319" t="s">
        <v>659</v>
      </c>
      <c r="D156" s="271"/>
      <c r="E156" s="271"/>
      <c r="F156" s="320" t="s">
        <v>646</v>
      </c>
      <c r="G156" s="271"/>
      <c r="H156" s="319" t="s">
        <v>680</v>
      </c>
      <c r="I156" s="319" t="s">
        <v>642</v>
      </c>
      <c r="J156" s="319">
        <v>50</v>
      </c>
      <c r="K156" s="315"/>
    </row>
    <row r="157" spans="2:11" ht="15" customHeight="1">
      <c r="B157" s="294"/>
      <c r="C157" s="319" t="s">
        <v>667</v>
      </c>
      <c r="D157" s="271"/>
      <c r="E157" s="271"/>
      <c r="F157" s="320" t="s">
        <v>646</v>
      </c>
      <c r="G157" s="271"/>
      <c r="H157" s="319" t="s">
        <v>680</v>
      </c>
      <c r="I157" s="319" t="s">
        <v>642</v>
      </c>
      <c r="J157" s="319">
        <v>50</v>
      </c>
      <c r="K157" s="315"/>
    </row>
    <row r="158" spans="2:11" ht="15" customHeight="1">
      <c r="B158" s="294"/>
      <c r="C158" s="319" t="s">
        <v>665</v>
      </c>
      <c r="D158" s="271"/>
      <c r="E158" s="271"/>
      <c r="F158" s="320" t="s">
        <v>646</v>
      </c>
      <c r="G158" s="271"/>
      <c r="H158" s="319" t="s">
        <v>680</v>
      </c>
      <c r="I158" s="319" t="s">
        <v>642</v>
      </c>
      <c r="J158" s="319">
        <v>50</v>
      </c>
      <c r="K158" s="315"/>
    </row>
    <row r="159" spans="2:11" ht="15" customHeight="1">
      <c r="B159" s="294"/>
      <c r="C159" s="319" t="s">
        <v>87</v>
      </c>
      <c r="D159" s="271"/>
      <c r="E159" s="271"/>
      <c r="F159" s="320" t="s">
        <v>640</v>
      </c>
      <c r="G159" s="271"/>
      <c r="H159" s="319" t="s">
        <v>702</v>
      </c>
      <c r="I159" s="319" t="s">
        <v>642</v>
      </c>
      <c r="J159" s="319" t="s">
        <v>703</v>
      </c>
      <c r="K159" s="315"/>
    </row>
    <row r="160" spans="2:11" ht="15" customHeight="1">
      <c r="B160" s="294"/>
      <c r="C160" s="319" t="s">
        <v>704</v>
      </c>
      <c r="D160" s="271"/>
      <c r="E160" s="271"/>
      <c r="F160" s="320" t="s">
        <v>640</v>
      </c>
      <c r="G160" s="271"/>
      <c r="H160" s="319" t="s">
        <v>705</v>
      </c>
      <c r="I160" s="319" t="s">
        <v>675</v>
      </c>
      <c r="J160" s="319"/>
      <c r="K160" s="315"/>
    </row>
    <row r="161" spans="2:11" ht="15" customHeight="1">
      <c r="B161" s="321"/>
      <c r="C161" s="303"/>
      <c r="D161" s="303"/>
      <c r="E161" s="303"/>
      <c r="F161" s="303"/>
      <c r="G161" s="303"/>
      <c r="H161" s="303"/>
      <c r="I161" s="303"/>
      <c r="J161" s="303"/>
      <c r="K161" s="322"/>
    </row>
    <row r="162" spans="2:11" ht="18.75" customHeight="1">
      <c r="B162" s="268"/>
      <c r="C162" s="271"/>
      <c r="D162" s="271"/>
      <c r="E162" s="271"/>
      <c r="F162" s="293"/>
      <c r="G162" s="271"/>
      <c r="H162" s="271"/>
      <c r="I162" s="271"/>
      <c r="J162" s="271"/>
      <c r="K162" s="268"/>
    </row>
    <row r="163" spans="2:11" ht="18.75" customHeight="1">
      <c r="B163" s="279"/>
      <c r="C163" s="279"/>
      <c r="D163" s="279"/>
      <c r="E163" s="279"/>
      <c r="F163" s="279"/>
      <c r="G163" s="279"/>
      <c r="H163" s="279"/>
      <c r="I163" s="279"/>
      <c r="J163" s="279"/>
      <c r="K163" s="279"/>
    </row>
    <row r="164" spans="2:11" ht="7.5" customHeight="1">
      <c r="B164" s="258"/>
      <c r="C164" s="259"/>
      <c r="D164" s="259"/>
      <c r="E164" s="259"/>
      <c r="F164" s="259"/>
      <c r="G164" s="259"/>
      <c r="H164" s="259"/>
      <c r="I164" s="259"/>
      <c r="J164" s="259"/>
      <c r="K164" s="260"/>
    </row>
    <row r="165" spans="2:11" ht="45" customHeight="1">
      <c r="B165" s="261"/>
      <c r="C165" s="262" t="s">
        <v>706</v>
      </c>
      <c r="D165" s="262"/>
      <c r="E165" s="262"/>
      <c r="F165" s="262"/>
      <c r="G165" s="262"/>
      <c r="H165" s="262"/>
      <c r="I165" s="262"/>
      <c r="J165" s="262"/>
      <c r="K165" s="263"/>
    </row>
    <row r="166" spans="2:11" ht="17.25" customHeight="1">
      <c r="B166" s="261"/>
      <c r="C166" s="286" t="s">
        <v>634</v>
      </c>
      <c r="D166" s="286"/>
      <c r="E166" s="286"/>
      <c r="F166" s="286" t="s">
        <v>635</v>
      </c>
      <c r="G166" s="323"/>
      <c r="H166" s="324" t="s">
        <v>54</v>
      </c>
      <c r="I166" s="324" t="s">
        <v>57</v>
      </c>
      <c r="J166" s="286" t="s">
        <v>636</v>
      </c>
      <c r="K166" s="263"/>
    </row>
    <row r="167" spans="2:11" ht="17.25" customHeight="1">
      <c r="B167" s="264"/>
      <c r="C167" s="288" t="s">
        <v>637</v>
      </c>
      <c r="D167" s="288"/>
      <c r="E167" s="288"/>
      <c r="F167" s="289" t="s">
        <v>638</v>
      </c>
      <c r="G167" s="325"/>
      <c r="H167" s="326"/>
      <c r="I167" s="326"/>
      <c r="J167" s="288" t="s">
        <v>639</v>
      </c>
      <c r="K167" s="266"/>
    </row>
    <row r="168" spans="2:11" ht="5.25" customHeight="1">
      <c r="B168" s="294"/>
      <c r="C168" s="291"/>
      <c r="D168" s="291"/>
      <c r="E168" s="291"/>
      <c r="F168" s="291"/>
      <c r="G168" s="292"/>
      <c r="H168" s="291"/>
      <c r="I168" s="291"/>
      <c r="J168" s="291"/>
      <c r="K168" s="315"/>
    </row>
    <row r="169" spans="2:11" ht="15" customHeight="1">
      <c r="B169" s="294"/>
      <c r="C169" s="271" t="s">
        <v>643</v>
      </c>
      <c r="D169" s="271"/>
      <c r="E169" s="271"/>
      <c r="F169" s="293" t="s">
        <v>640</v>
      </c>
      <c r="G169" s="271"/>
      <c r="H169" s="271" t="s">
        <v>680</v>
      </c>
      <c r="I169" s="271" t="s">
        <v>642</v>
      </c>
      <c r="J169" s="271">
        <v>120</v>
      </c>
      <c r="K169" s="315"/>
    </row>
    <row r="170" spans="2:11" ht="15" customHeight="1">
      <c r="B170" s="294"/>
      <c r="C170" s="271" t="s">
        <v>689</v>
      </c>
      <c r="D170" s="271"/>
      <c r="E170" s="271"/>
      <c r="F170" s="293" t="s">
        <v>640</v>
      </c>
      <c r="G170" s="271"/>
      <c r="H170" s="271" t="s">
        <v>690</v>
      </c>
      <c r="I170" s="271" t="s">
        <v>642</v>
      </c>
      <c r="J170" s="271" t="s">
        <v>691</v>
      </c>
      <c r="K170" s="315"/>
    </row>
    <row r="171" spans="2:11" ht="15" customHeight="1">
      <c r="B171" s="294"/>
      <c r="C171" s="271" t="s">
        <v>588</v>
      </c>
      <c r="D171" s="271"/>
      <c r="E171" s="271"/>
      <c r="F171" s="293" t="s">
        <v>640</v>
      </c>
      <c r="G171" s="271"/>
      <c r="H171" s="271" t="s">
        <v>707</v>
      </c>
      <c r="I171" s="271" t="s">
        <v>642</v>
      </c>
      <c r="J171" s="271" t="s">
        <v>691</v>
      </c>
      <c r="K171" s="315"/>
    </row>
    <row r="172" spans="2:11" ht="15" customHeight="1">
      <c r="B172" s="294"/>
      <c r="C172" s="271" t="s">
        <v>645</v>
      </c>
      <c r="D172" s="271"/>
      <c r="E172" s="271"/>
      <c r="F172" s="293" t="s">
        <v>646</v>
      </c>
      <c r="G172" s="271"/>
      <c r="H172" s="271" t="s">
        <v>707</v>
      </c>
      <c r="I172" s="271" t="s">
        <v>642</v>
      </c>
      <c r="J172" s="271">
        <v>50</v>
      </c>
      <c r="K172" s="315"/>
    </row>
    <row r="173" spans="2:11" ht="15" customHeight="1">
      <c r="B173" s="294"/>
      <c r="C173" s="271" t="s">
        <v>648</v>
      </c>
      <c r="D173" s="271"/>
      <c r="E173" s="271"/>
      <c r="F173" s="293" t="s">
        <v>640</v>
      </c>
      <c r="G173" s="271"/>
      <c r="H173" s="271" t="s">
        <v>707</v>
      </c>
      <c r="I173" s="271" t="s">
        <v>650</v>
      </c>
      <c r="J173" s="271"/>
      <c r="K173" s="315"/>
    </row>
    <row r="174" spans="2:11" ht="15" customHeight="1">
      <c r="B174" s="294"/>
      <c r="C174" s="271" t="s">
        <v>659</v>
      </c>
      <c r="D174" s="271"/>
      <c r="E174" s="271"/>
      <c r="F174" s="293" t="s">
        <v>646</v>
      </c>
      <c r="G174" s="271"/>
      <c r="H174" s="271" t="s">
        <v>707</v>
      </c>
      <c r="I174" s="271" t="s">
        <v>642</v>
      </c>
      <c r="J174" s="271">
        <v>50</v>
      </c>
      <c r="K174" s="315"/>
    </row>
    <row r="175" spans="2:11" ht="15" customHeight="1">
      <c r="B175" s="294"/>
      <c r="C175" s="271" t="s">
        <v>667</v>
      </c>
      <c r="D175" s="271"/>
      <c r="E175" s="271"/>
      <c r="F175" s="293" t="s">
        <v>646</v>
      </c>
      <c r="G175" s="271"/>
      <c r="H175" s="271" t="s">
        <v>707</v>
      </c>
      <c r="I175" s="271" t="s">
        <v>642</v>
      </c>
      <c r="J175" s="271">
        <v>50</v>
      </c>
      <c r="K175" s="315"/>
    </row>
    <row r="176" spans="2:11" ht="15" customHeight="1">
      <c r="B176" s="294"/>
      <c r="C176" s="271" t="s">
        <v>665</v>
      </c>
      <c r="D176" s="271"/>
      <c r="E176" s="271"/>
      <c r="F176" s="293" t="s">
        <v>646</v>
      </c>
      <c r="G176" s="271"/>
      <c r="H176" s="271" t="s">
        <v>707</v>
      </c>
      <c r="I176" s="271" t="s">
        <v>642</v>
      </c>
      <c r="J176" s="271">
        <v>50</v>
      </c>
      <c r="K176" s="315"/>
    </row>
    <row r="177" spans="2:11" ht="15" customHeight="1">
      <c r="B177" s="294"/>
      <c r="C177" s="271" t="s">
        <v>111</v>
      </c>
      <c r="D177" s="271"/>
      <c r="E177" s="271"/>
      <c r="F177" s="293" t="s">
        <v>640</v>
      </c>
      <c r="G177" s="271"/>
      <c r="H177" s="271" t="s">
        <v>708</v>
      </c>
      <c r="I177" s="271" t="s">
        <v>709</v>
      </c>
      <c r="J177" s="271"/>
      <c r="K177" s="315"/>
    </row>
    <row r="178" spans="2:11" ht="15" customHeight="1">
      <c r="B178" s="294"/>
      <c r="C178" s="271" t="s">
        <v>57</v>
      </c>
      <c r="D178" s="271"/>
      <c r="E178" s="271"/>
      <c r="F178" s="293" t="s">
        <v>640</v>
      </c>
      <c r="G178" s="271"/>
      <c r="H178" s="271" t="s">
        <v>710</v>
      </c>
      <c r="I178" s="271" t="s">
        <v>711</v>
      </c>
      <c r="J178" s="271">
        <v>1</v>
      </c>
      <c r="K178" s="315"/>
    </row>
    <row r="179" spans="2:11" ht="15" customHeight="1">
      <c r="B179" s="294"/>
      <c r="C179" s="271" t="s">
        <v>53</v>
      </c>
      <c r="D179" s="271"/>
      <c r="E179" s="271"/>
      <c r="F179" s="293" t="s">
        <v>640</v>
      </c>
      <c r="G179" s="271"/>
      <c r="H179" s="271" t="s">
        <v>712</v>
      </c>
      <c r="I179" s="271" t="s">
        <v>642</v>
      </c>
      <c r="J179" s="271">
        <v>20</v>
      </c>
      <c r="K179" s="315"/>
    </row>
    <row r="180" spans="2:11" ht="15" customHeight="1">
      <c r="B180" s="294"/>
      <c r="C180" s="271" t="s">
        <v>54</v>
      </c>
      <c r="D180" s="271"/>
      <c r="E180" s="271"/>
      <c r="F180" s="293" t="s">
        <v>640</v>
      </c>
      <c r="G180" s="271"/>
      <c r="H180" s="271" t="s">
        <v>713</v>
      </c>
      <c r="I180" s="271" t="s">
        <v>642</v>
      </c>
      <c r="J180" s="271">
        <v>255</v>
      </c>
      <c r="K180" s="315"/>
    </row>
    <row r="181" spans="2:11" ht="15" customHeight="1">
      <c r="B181" s="294"/>
      <c r="C181" s="271" t="s">
        <v>112</v>
      </c>
      <c r="D181" s="271"/>
      <c r="E181" s="271"/>
      <c r="F181" s="293" t="s">
        <v>640</v>
      </c>
      <c r="G181" s="271"/>
      <c r="H181" s="271" t="s">
        <v>604</v>
      </c>
      <c r="I181" s="271" t="s">
        <v>642</v>
      </c>
      <c r="J181" s="271">
        <v>10</v>
      </c>
      <c r="K181" s="315"/>
    </row>
    <row r="182" spans="2:11" ht="15" customHeight="1">
      <c r="B182" s="294"/>
      <c r="C182" s="271" t="s">
        <v>113</v>
      </c>
      <c r="D182" s="271"/>
      <c r="E182" s="271"/>
      <c r="F182" s="293" t="s">
        <v>640</v>
      </c>
      <c r="G182" s="271"/>
      <c r="H182" s="271" t="s">
        <v>714</v>
      </c>
      <c r="I182" s="271" t="s">
        <v>675</v>
      </c>
      <c r="J182" s="271"/>
      <c r="K182" s="315"/>
    </row>
    <row r="183" spans="2:11" ht="15" customHeight="1">
      <c r="B183" s="294"/>
      <c r="C183" s="271" t="s">
        <v>715</v>
      </c>
      <c r="D183" s="271"/>
      <c r="E183" s="271"/>
      <c r="F183" s="293" t="s">
        <v>640</v>
      </c>
      <c r="G183" s="271"/>
      <c r="H183" s="271" t="s">
        <v>716</v>
      </c>
      <c r="I183" s="271" t="s">
        <v>675</v>
      </c>
      <c r="J183" s="271"/>
      <c r="K183" s="315"/>
    </row>
    <row r="184" spans="2:11" ht="15" customHeight="1">
      <c r="B184" s="294"/>
      <c r="C184" s="271" t="s">
        <v>704</v>
      </c>
      <c r="D184" s="271"/>
      <c r="E184" s="271"/>
      <c r="F184" s="293" t="s">
        <v>640</v>
      </c>
      <c r="G184" s="271"/>
      <c r="H184" s="271" t="s">
        <v>717</v>
      </c>
      <c r="I184" s="271" t="s">
        <v>675</v>
      </c>
      <c r="J184" s="271"/>
      <c r="K184" s="315"/>
    </row>
    <row r="185" spans="2:11" ht="15" customHeight="1">
      <c r="B185" s="294"/>
      <c r="C185" s="271" t="s">
        <v>115</v>
      </c>
      <c r="D185" s="271"/>
      <c r="E185" s="271"/>
      <c r="F185" s="293" t="s">
        <v>646</v>
      </c>
      <c r="G185" s="271"/>
      <c r="H185" s="271" t="s">
        <v>718</v>
      </c>
      <c r="I185" s="271" t="s">
        <v>642</v>
      </c>
      <c r="J185" s="271">
        <v>50</v>
      </c>
      <c r="K185" s="315"/>
    </row>
    <row r="186" spans="2:11" ht="15" customHeight="1">
      <c r="B186" s="294"/>
      <c r="C186" s="271" t="s">
        <v>719</v>
      </c>
      <c r="D186" s="271"/>
      <c r="E186" s="271"/>
      <c r="F186" s="293" t="s">
        <v>646</v>
      </c>
      <c r="G186" s="271"/>
      <c r="H186" s="271" t="s">
        <v>720</v>
      </c>
      <c r="I186" s="271" t="s">
        <v>721</v>
      </c>
      <c r="J186" s="271"/>
      <c r="K186" s="315"/>
    </row>
    <row r="187" spans="2:11" ht="15" customHeight="1">
      <c r="B187" s="294"/>
      <c r="C187" s="271" t="s">
        <v>722</v>
      </c>
      <c r="D187" s="271"/>
      <c r="E187" s="271"/>
      <c r="F187" s="293" t="s">
        <v>646</v>
      </c>
      <c r="G187" s="271"/>
      <c r="H187" s="271" t="s">
        <v>723</v>
      </c>
      <c r="I187" s="271" t="s">
        <v>721</v>
      </c>
      <c r="J187" s="271"/>
      <c r="K187" s="315"/>
    </row>
    <row r="188" spans="2:11" ht="15" customHeight="1">
      <c r="B188" s="294"/>
      <c r="C188" s="271" t="s">
        <v>724</v>
      </c>
      <c r="D188" s="271"/>
      <c r="E188" s="271"/>
      <c r="F188" s="293" t="s">
        <v>646</v>
      </c>
      <c r="G188" s="271"/>
      <c r="H188" s="271" t="s">
        <v>725</v>
      </c>
      <c r="I188" s="271" t="s">
        <v>721</v>
      </c>
      <c r="J188" s="271"/>
      <c r="K188" s="315"/>
    </row>
    <row r="189" spans="2:11" ht="15" customHeight="1">
      <c r="B189" s="294"/>
      <c r="C189" s="327" t="s">
        <v>726</v>
      </c>
      <c r="D189" s="271"/>
      <c r="E189" s="271"/>
      <c r="F189" s="293" t="s">
        <v>646</v>
      </c>
      <c r="G189" s="271"/>
      <c r="H189" s="271" t="s">
        <v>727</v>
      </c>
      <c r="I189" s="271" t="s">
        <v>728</v>
      </c>
      <c r="J189" s="328" t="s">
        <v>729</v>
      </c>
      <c r="K189" s="315"/>
    </row>
    <row r="190" spans="2:11" ht="15" customHeight="1">
      <c r="B190" s="294"/>
      <c r="C190" s="278" t="s">
        <v>42</v>
      </c>
      <c r="D190" s="271"/>
      <c r="E190" s="271"/>
      <c r="F190" s="293" t="s">
        <v>640</v>
      </c>
      <c r="G190" s="271"/>
      <c r="H190" s="268" t="s">
        <v>730</v>
      </c>
      <c r="I190" s="271" t="s">
        <v>731</v>
      </c>
      <c r="J190" s="271"/>
      <c r="K190" s="315"/>
    </row>
    <row r="191" spans="2:11" ht="15" customHeight="1">
      <c r="B191" s="294"/>
      <c r="C191" s="278" t="s">
        <v>732</v>
      </c>
      <c r="D191" s="271"/>
      <c r="E191" s="271"/>
      <c r="F191" s="293" t="s">
        <v>640</v>
      </c>
      <c r="G191" s="271"/>
      <c r="H191" s="271" t="s">
        <v>733</v>
      </c>
      <c r="I191" s="271" t="s">
        <v>675</v>
      </c>
      <c r="J191" s="271"/>
      <c r="K191" s="315"/>
    </row>
    <row r="192" spans="2:11" ht="15" customHeight="1">
      <c r="B192" s="294"/>
      <c r="C192" s="278" t="s">
        <v>734</v>
      </c>
      <c r="D192" s="271"/>
      <c r="E192" s="271"/>
      <c r="F192" s="293" t="s">
        <v>640</v>
      </c>
      <c r="G192" s="271"/>
      <c r="H192" s="271" t="s">
        <v>735</v>
      </c>
      <c r="I192" s="271" t="s">
        <v>675</v>
      </c>
      <c r="J192" s="271"/>
      <c r="K192" s="315"/>
    </row>
    <row r="193" spans="2:11" ht="15" customHeight="1">
      <c r="B193" s="294"/>
      <c r="C193" s="278" t="s">
        <v>736</v>
      </c>
      <c r="D193" s="271"/>
      <c r="E193" s="271"/>
      <c r="F193" s="293" t="s">
        <v>646</v>
      </c>
      <c r="G193" s="271"/>
      <c r="H193" s="271" t="s">
        <v>737</v>
      </c>
      <c r="I193" s="271" t="s">
        <v>675</v>
      </c>
      <c r="J193" s="271"/>
      <c r="K193" s="315"/>
    </row>
    <row r="194" spans="2:11" ht="15" customHeight="1">
      <c r="B194" s="321"/>
      <c r="C194" s="329"/>
      <c r="D194" s="303"/>
      <c r="E194" s="303"/>
      <c r="F194" s="303"/>
      <c r="G194" s="303"/>
      <c r="H194" s="303"/>
      <c r="I194" s="303"/>
      <c r="J194" s="303"/>
      <c r="K194" s="322"/>
    </row>
    <row r="195" spans="2:11" ht="18.75" customHeight="1">
      <c r="B195" s="268"/>
      <c r="C195" s="271"/>
      <c r="D195" s="271"/>
      <c r="E195" s="271"/>
      <c r="F195" s="293"/>
      <c r="G195" s="271"/>
      <c r="H195" s="271"/>
      <c r="I195" s="271"/>
      <c r="J195" s="271"/>
      <c r="K195" s="268"/>
    </row>
    <row r="196" spans="2:11" ht="18.75" customHeight="1">
      <c r="B196" s="268"/>
      <c r="C196" s="271"/>
      <c r="D196" s="271"/>
      <c r="E196" s="271"/>
      <c r="F196" s="293"/>
      <c r="G196" s="271"/>
      <c r="H196" s="271"/>
      <c r="I196" s="271"/>
      <c r="J196" s="271"/>
      <c r="K196" s="268"/>
    </row>
    <row r="197" spans="2:11" ht="18.75" customHeight="1">
      <c r="B197" s="279"/>
      <c r="C197" s="279"/>
      <c r="D197" s="279"/>
      <c r="E197" s="279"/>
      <c r="F197" s="279"/>
      <c r="G197" s="279"/>
      <c r="H197" s="279"/>
      <c r="I197" s="279"/>
      <c r="J197" s="279"/>
      <c r="K197" s="279"/>
    </row>
    <row r="198" spans="2:11" ht="13.5">
      <c r="B198" s="258"/>
      <c r="C198" s="259"/>
      <c r="D198" s="259"/>
      <c r="E198" s="259"/>
      <c r="F198" s="259"/>
      <c r="G198" s="259"/>
      <c r="H198" s="259"/>
      <c r="I198" s="259"/>
      <c r="J198" s="259"/>
      <c r="K198" s="260"/>
    </row>
    <row r="199" spans="2:11" ht="21">
      <c r="B199" s="261"/>
      <c r="C199" s="262" t="s">
        <v>738</v>
      </c>
      <c r="D199" s="262"/>
      <c r="E199" s="262"/>
      <c r="F199" s="262"/>
      <c r="G199" s="262"/>
      <c r="H199" s="262"/>
      <c r="I199" s="262"/>
      <c r="J199" s="262"/>
      <c r="K199" s="263"/>
    </row>
    <row r="200" spans="2:11" ht="25.5" customHeight="1">
      <c r="B200" s="261"/>
      <c r="C200" s="330" t="s">
        <v>739</v>
      </c>
      <c r="D200" s="330"/>
      <c r="E200" s="330"/>
      <c r="F200" s="330" t="s">
        <v>740</v>
      </c>
      <c r="G200" s="331"/>
      <c r="H200" s="330" t="s">
        <v>741</v>
      </c>
      <c r="I200" s="330"/>
      <c r="J200" s="330"/>
      <c r="K200" s="263"/>
    </row>
    <row r="201" spans="2:11" ht="5.25" customHeight="1">
      <c r="B201" s="294"/>
      <c r="C201" s="291"/>
      <c r="D201" s="291"/>
      <c r="E201" s="291"/>
      <c r="F201" s="291"/>
      <c r="G201" s="271"/>
      <c r="H201" s="291"/>
      <c r="I201" s="291"/>
      <c r="J201" s="291"/>
      <c r="K201" s="315"/>
    </row>
    <row r="202" spans="2:11" ht="15" customHeight="1">
      <c r="B202" s="294"/>
      <c r="C202" s="271" t="s">
        <v>731</v>
      </c>
      <c r="D202" s="271"/>
      <c r="E202" s="271"/>
      <c r="F202" s="293" t="s">
        <v>43</v>
      </c>
      <c r="G202" s="271"/>
      <c r="H202" s="271" t="s">
        <v>742</v>
      </c>
      <c r="I202" s="271"/>
      <c r="J202" s="271"/>
      <c r="K202" s="315"/>
    </row>
    <row r="203" spans="2:11" ht="15" customHeight="1">
      <c r="B203" s="294"/>
      <c r="C203" s="300"/>
      <c r="D203" s="271"/>
      <c r="E203" s="271"/>
      <c r="F203" s="293" t="s">
        <v>44</v>
      </c>
      <c r="G203" s="271"/>
      <c r="H203" s="271" t="s">
        <v>743</v>
      </c>
      <c r="I203" s="271"/>
      <c r="J203" s="271"/>
      <c r="K203" s="315"/>
    </row>
    <row r="204" spans="2:11" ht="15" customHeight="1">
      <c r="B204" s="294"/>
      <c r="C204" s="300"/>
      <c r="D204" s="271"/>
      <c r="E204" s="271"/>
      <c r="F204" s="293" t="s">
        <v>47</v>
      </c>
      <c r="G204" s="271"/>
      <c r="H204" s="271" t="s">
        <v>744</v>
      </c>
      <c r="I204" s="271"/>
      <c r="J204" s="271"/>
      <c r="K204" s="315"/>
    </row>
    <row r="205" spans="2:11" ht="15" customHeight="1">
      <c r="B205" s="294"/>
      <c r="C205" s="271"/>
      <c r="D205" s="271"/>
      <c r="E205" s="271"/>
      <c r="F205" s="293" t="s">
        <v>45</v>
      </c>
      <c r="G205" s="271"/>
      <c r="H205" s="271" t="s">
        <v>745</v>
      </c>
      <c r="I205" s="271"/>
      <c r="J205" s="271"/>
      <c r="K205" s="315"/>
    </row>
    <row r="206" spans="2:11" ht="15" customHeight="1">
      <c r="B206" s="294"/>
      <c r="C206" s="271"/>
      <c r="D206" s="271"/>
      <c r="E206" s="271"/>
      <c r="F206" s="293" t="s">
        <v>46</v>
      </c>
      <c r="G206" s="271"/>
      <c r="H206" s="271" t="s">
        <v>746</v>
      </c>
      <c r="I206" s="271"/>
      <c r="J206" s="271"/>
      <c r="K206" s="315"/>
    </row>
    <row r="207" spans="2:11" ht="15" customHeight="1">
      <c r="B207" s="294"/>
      <c r="C207" s="271"/>
      <c r="D207" s="271"/>
      <c r="E207" s="271"/>
      <c r="F207" s="293"/>
      <c r="G207" s="271"/>
      <c r="H207" s="271"/>
      <c r="I207" s="271"/>
      <c r="J207" s="271"/>
      <c r="K207" s="315"/>
    </row>
    <row r="208" spans="2:11" ht="15" customHeight="1">
      <c r="B208" s="294"/>
      <c r="C208" s="271" t="s">
        <v>687</v>
      </c>
      <c r="D208" s="271"/>
      <c r="E208" s="271"/>
      <c r="F208" s="293" t="s">
        <v>79</v>
      </c>
      <c r="G208" s="271"/>
      <c r="H208" s="271" t="s">
        <v>747</v>
      </c>
      <c r="I208" s="271"/>
      <c r="J208" s="271"/>
      <c r="K208" s="315"/>
    </row>
    <row r="209" spans="2:11" ht="15" customHeight="1">
      <c r="B209" s="294"/>
      <c r="C209" s="300"/>
      <c r="D209" s="271"/>
      <c r="E209" s="271"/>
      <c r="F209" s="293" t="s">
        <v>582</v>
      </c>
      <c r="G209" s="271"/>
      <c r="H209" s="271" t="s">
        <v>583</v>
      </c>
      <c r="I209" s="271"/>
      <c r="J209" s="271"/>
      <c r="K209" s="315"/>
    </row>
    <row r="210" spans="2:11" ht="15" customHeight="1">
      <c r="B210" s="294"/>
      <c r="C210" s="271"/>
      <c r="D210" s="271"/>
      <c r="E210" s="271"/>
      <c r="F210" s="293" t="s">
        <v>580</v>
      </c>
      <c r="G210" s="271"/>
      <c r="H210" s="271" t="s">
        <v>748</v>
      </c>
      <c r="I210" s="271"/>
      <c r="J210" s="271"/>
      <c r="K210" s="315"/>
    </row>
    <row r="211" spans="2:11" ht="15" customHeight="1">
      <c r="B211" s="332"/>
      <c r="C211" s="300"/>
      <c r="D211" s="300"/>
      <c r="E211" s="300"/>
      <c r="F211" s="293" t="s">
        <v>584</v>
      </c>
      <c r="G211" s="278"/>
      <c r="H211" s="319" t="s">
        <v>585</v>
      </c>
      <c r="I211" s="319"/>
      <c r="J211" s="319"/>
      <c r="K211" s="333"/>
    </row>
    <row r="212" spans="2:11" ht="15" customHeight="1">
      <c r="B212" s="332"/>
      <c r="C212" s="300"/>
      <c r="D212" s="300"/>
      <c r="E212" s="300"/>
      <c r="F212" s="293" t="s">
        <v>586</v>
      </c>
      <c r="G212" s="278"/>
      <c r="H212" s="319" t="s">
        <v>563</v>
      </c>
      <c r="I212" s="319"/>
      <c r="J212" s="319"/>
      <c r="K212" s="333"/>
    </row>
    <row r="213" spans="2:11" ht="15" customHeight="1">
      <c r="B213" s="332"/>
      <c r="C213" s="300"/>
      <c r="D213" s="300"/>
      <c r="E213" s="300"/>
      <c r="F213" s="334"/>
      <c r="G213" s="278"/>
      <c r="H213" s="335"/>
      <c r="I213" s="335"/>
      <c r="J213" s="335"/>
      <c r="K213" s="333"/>
    </row>
    <row r="214" spans="2:11" ht="15" customHeight="1">
      <c r="B214" s="332"/>
      <c r="C214" s="271" t="s">
        <v>711</v>
      </c>
      <c r="D214" s="300"/>
      <c r="E214" s="300"/>
      <c r="F214" s="293">
        <v>1</v>
      </c>
      <c r="G214" s="278"/>
      <c r="H214" s="319" t="s">
        <v>749</v>
      </c>
      <c r="I214" s="319"/>
      <c r="J214" s="319"/>
      <c r="K214" s="333"/>
    </row>
    <row r="215" spans="2:11" ht="15" customHeight="1">
      <c r="B215" s="332"/>
      <c r="C215" s="300"/>
      <c r="D215" s="300"/>
      <c r="E215" s="300"/>
      <c r="F215" s="293">
        <v>2</v>
      </c>
      <c r="G215" s="278"/>
      <c r="H215" s="319" t="s">
        <v>750</v>
      </c>
      <c r="I215" s="319"/>
      <c r="J215" s="319"/>
      <c r="K215" s="333"/>
    </row>
    <row r="216" spans="2:11" ht="15" customHeight="1">
      <c r="B216" s="332"/>
      <c r="C216" s="300"/>
      <c r="D216" s="300"/>
      <c r="E216" s="300"/>
      <c r="F216" s="293">
        <v>3</v>
      </c>
      <c r="G216" s="278"/>
      <c r="H216" s="319" t="s">
        <v>751</v>
      </c>
      <c r="I216" s="319"/>
      <c r="J216" s="319"/>
      <c r="K216" s="333"/>
    </row>
    <row r="217" spans="2:11" ht="15" customHeight="1">
      <c r="B217" s="332"/>
      <c r="C217" s="300"/>
      <c r="D217" s="300"/>
      <c r="E217" s="300"/>
      <c r="F217" s="293">
        <v>4</v>
      </c>
      <c r="G217" s="278"/>
      <c r="H217" s="319" t="s">
        <v>752</v>
      </c>
      <c r="I217" s="319"/>
      <c r="J217" s="319"/>
      <c r="K217" s="333"/>
    </row>
    <row r="218" spans="2:11" ht="12.75" customHeight="1">
      <c r="B218" s="336"/>
      <c r="C218" s="337"/>
      <c r="D218" s="337"/>
      <c r="E218" s="337"/>
      <c r="F218" s="337"/>
      <c r="G218" s="337"/>
      <c r="H218" s="337"/>
      <c r="I218" s="337"/>
      <c r="J218" s="337"/>
      <c r="K218" s="338"/>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CILKY-NOTAS\Cecilie Janousova</dc:creator>
  <cp:keywords/>
  <dc:description/>
  <cp:lastModifiedBy>CILKY-NOTAS\Cecilie Janousova</cp:lastModifiedBy>
  <dcterms:created xsi:type="dcterms:W3CDTF">2019-04-23T11:38:51Z</dcterms:created>
  <dcterms:modified xsi:type="dcterms:W3CDTF">2019-04-23T11:38:55Z</dcterms:modified>
  <cp:category/>
  <cp:version/>
  <cp:contentType/>
  <cp:contentStatus/>
</cp:coreProperties>
</file>