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64" windowWidth="15996" windowHeight="7620"/>
  </bookViews>
  <sheets>
    <sheet name="Rekapitulace stavby" sheetId="1" r:id="rId1"/>
    <sheet name="SO 01 - Přístavba zdvižné..." sheetId="2" r:id="rId2"/>
    <sheet name="Pokyny pro vyplnění" sheetId="3" r:id="rId3"/>
  </sheets>
  <definedNames>
    <definedName name="_xlnm._FilterDatabase" localSheetId="1" hidden="1">'SO 01 - Přístavba zdvižné...'!$C$114:$K$565</definedName>
    <definedName name="_xlnm.Print_Titles" localSheetId="0">'Rekapitulace stavby'!$49:$49</definedName>
    <definedName name="_xlnm.Print_Titles" localSheetId="1">'SO 01 - Přístavba zdvižné...'!$114:$114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Area" localSheetId="1">'SO 01 - Přístavba zdvižné...'!$C$4:$J$36,'SO 01 - Přístavba zdvižné...'!$C$42:$J$96,'SO 01 - Přístavba zdvižné...'!$C$102:$K$565</definedName>
  </definedNames>
  <calcPr calcId="124519"/>
</workbook>
</file>

<file path=xl/calcChain.xml><?xml version="1.0" encoding="utf-8"?>
<calcChain xmlns="http://schemas.openxmlformats.org/spreadsheetml/2006/main">
  <c r="AY52" i="1"/>
  <c r="AX52"/>
  <c r="BI563" i="2"/>
  <c r="BH563"/>
  <c r="BG563"/>
  <c r="BF563"/>
  <c r="BE563"/>
  <c r="T563"/>
  <c r="T562" s="1"/>
  <c r="R563"/>
  <c r="R562" s="1"/>
  <c r="P563"/>
  <c r="P562" s="1"/>
  <c r="BK563"/>
  <c r="BK562" s="1"/>
  <c r="J562" s="1"/>
  <c r="J95" s="1"/>
  <c r="J563"/>
  <c r="BI559"/>
  <c r="BH559"/>
  <c r="BG559"/>
  <c r="BF559"/>
  <c r="BE559"/>
  <c r="T559"/>
  <c r="T558" s="1"/>
  <c r="R559"/>
  <c r="R558" s="1"/>
  <c r="P559"/>
  <c r="P558" s="1"/>
  <c r="BK559"/>
  <c r="BK558" s="1"/>
  <c r="J558" s="1"/>
  <c r="J94" s="1"/>
  <c r="J559"/>
  <c r="BI556"/>
  <c r="BH556"/>
  <c r="BG556"/>
  <c r="BF556"/>
  <c r="T556"/>
  <c r="T555" s="1"/>
  <c r="R556"/>
  <c r="R555" s="1"/>
  <c r="P556"/>
  <c r="P555" s="1"/>
  <c r="BK556"/>
  <c r="BK555" s="1"/>
  <c r="J555" s="1"/>
  <c r="J93" s="1"/>
  <c r="J556"/>
  <c r="BE556" s="1"/>
  <c r="BI553"/>
  <c r="BH553"/>
  <c r="BG553"/>
  <c r="BF553"/>
  <c r="BE553"/>
  <c r="T553"/>
  <c r="T552" s="1"/>
  <c r="R553"/>
  <c r="R552" s="1"/>
  <c r="R551" s="1"/>
  <c r="P553"/>
  <c r="P552" s="1"/>
  <c r="P551" s="1"/>
  <c r="BK553"/>
  <c r="BK552" s="1"/>
  <c r="J553"/>
  <c r="BI549"/>
  <c r="BH549"/>
  <c r="BG549"/>
  <c r="BF549"/>
  <c r="BE549"/>
  <c r="T549"/>
  <c r="R549"/>
  <c r="P549"/>
  <c r="BK549"/>
  <c r="J549"/>
  <c r="BI547"/>
  <c r="BH547"/>
  <c r="BG547"/>
  <c r="BF547"/>
  <c r="BE547"/>
  <c r="T547"/>
  <c r="T546" s="1"/>
  <c r="T545" s="1"/>
  <c r="R547"/>
  <c r="R546" s="1"/>
  <c r="R545" s="1"/>
  <c r="P547"/>
  <c r="P546" s="1"/>
  <c r="P545" s="1"/>
  <c r="BK547"/>
  <c r="BK546" s="1"/>
  <c r="J547"/>
  <c r="BI542"/>
  <c r="BH542"/>
  <c r="BG542"/>
  <c r="BF542"/>
  <c r="BE542"/>
  <c r="T542"/>
  <c r="T541" s="1"/>
  <c r="T540" s="1"/>
  <c r="R542"/>
  <c r="R541" s="1"/>
  <c r="R540" s="1"/>
  <c r="P542"/>
  <c r="P541" s="1"/>
  <c r="P540" s="1"/>
  <c r="BK542"/>
  <c r="BK541" s="1"/>
  <c r="J542"/>
  <c r="BI538"/>
  <c r="BH538"/>
  <c r="BG538"/>
  <c r="BF538"/>
  <c r="BE538"/>
  <c r="T538"/>
  <c r="R538"/>
  <c r="P538"/>
  <c r="BK538"/>
  <c r="J538"/>
  <c r="BI536"/>
  <c r="BH536"/>
  <c r="BG536"/>
  <c r="BF536"/>
  <c r="BE536"/>
  <c r="T536"/>
  <c r="R536"/>
  <c r="P536"/>
  <c r="BK536"/>
  <c r="J536"/>
  <c r="BI532"/>
  <c r="BH532"/>
  <c r="BG532"/>
  <c r="BF532"/>
  <c r="BE532"/>
  <c r="T532"/>
  <c r="T531" s="1"/>
  <c r="R532"/>
  <c r="R531" s="1"/>
  <c r="P532"/>
  <c r="P531" s="1"/>
  <c r="BK532"/>
  <c r="BK531" s="1"/>
  <c r="J531" s="1"/>
  <c r="J86" s="1"/>
  <c r="J532"/>
  <c r="BI527"/>
  <c r="BH527"/>
  <c r="BG527"/>
  <c r="BF527"/>
  <c r="T527"/>
  <c r="R527"/>
  <c r="P527"/>
  <c r="BK527"/>
  <c r="J527"/>
  <c r="BE527" s="1"/>
  <c r="BI525"/>
  <c r="BH525"/>
  <c r="BG525"/>
  <c r="BF525"/>
  <c r="BE525"/>
  <c r="T525"/>
  <c r="R525"/>
  <c r="P525"/>
  <c r="BK525"/>
  <c r="J525"/>
  <c r="BI521"/>
  <c r="BH521"/>
  <c r="BG521"/>
  <c r="BF521"/>
  <c r="T521"/>
  <c r="R521"/>
  <c r="P521"/>
  <c r="BK521"/>
  <c r="J521"/>
  <c r="BE521" s="1"/>
  <c r="BI519"/>
  <c r="BH519"/>
  <c r="BG519"/>
  <c r="BF519"/>
  <c r="BE519"/>
  <c r="T519"/>
  <c r="R519"/>
  <c r="P519"/>
  <c r="BK519"/>
  <c r="J519"/>
  <c r="BI517"/>
  <c r="BH517"/>
  <c r="BG517"/>
  <c r="BF517"/>
  <c r="T517"/>
  <c r="R517"/>
  <c r="P517"/>
  <c r="BK517"/>
  <c r="J517"/>
  <c r="BE517" s="1"/>
  <c r="BI513"/>
  <c r="BH513"/>
  <c r="BG513"/>
  <c r="BF513"/>
  <c r="BE513"/>
  <c r="T513"/>
  <c r="T512" s="1"/>
  <c r="R513"/>
  <c r="R512" s="1"/>
  <c r="P513"/>
  <c r="P512" s="1"/>
  <c r="BK513"/>
  <c r="BK512" s="1"/>
  <c r="J512" s="1"/>
  <c r="J85" s="1"/>
  <c r="J513"/>
  <c r="BI511"/>
  <c r="BH511"/>
  <c r="BG511"/>
  <c r="BF511"/>
  <c r="BE511"/>
  <c r="T511"/>
  <c r="R511"/>
  <c r="P511"/>
  <c r="BK511"/>
  <c r="J511"/>
  <c r="BI510"/>
  <c r="BH510"/>
  <c r="BG510"/>
  <c r="BF510"/>
  <c r="BE510"/>
  <c r="T510"/>
  <c r="R510"/>
  <c r="P510"/>
  <c r="BK510"/>
  <c r="J510"/>
  <c r="BI508"/>
  <c r="BH508"/>
  <c r="BG508"/>
  <c r="BF508"/>
  <c r="BE508"/>
  <c r="T508"/>
  <c r="R508"/>
  <c r="P508"/>
  <c r="BK508"/>
  <c r="J508"/>
  <c r="BI506"/>
  <c r="BH506"/>
  <c r="BG506"/>
  <c r="BF506"/>
  <c r="BE506"/>
  <c r="T506"/>
  <c r="R506"/>
  <c r="P506"/>
  <c r="BK506"/>
  <c r="J506"/>
  <c r="BI504"/>
  <c r="BH504"/>
  <c r="BG504"/>
  <c r="BF504"/>
  <c r="BE504"/>
  <c r="T504"/>
  <c r="R504"/>
  <c r="P504"/>
  <c r="BK504"/>
  <c r="J504"/>
  <c r="BI502"/>
  <c r="BH502"/>
  <c r="BG502"/>
  <c r="BF502"/>
  <c r="BE502"/>
  <c r="T502"/>
  <c r="R502"/>
  <c r="P502"/>
  <c r="BK502"/>
  <c r="J502"/>
  <c r="BI500"/>
  <c r="BH500"/>
  <c r="BG500"/>
  <c r="BF500"/>
  <c r="BE500"/>
  <c r="T500"/>
  <c r="R500"/>
  <c r="P500"/>
  <c r="BK500"/>
  <c r="J500"/>
  <c r="BI498"/>
  <c r="BH498"/>
  <c r="BG498"/>
  <c r="BF498"/>
  <c r="BE498"/>
  <c r="T498"/>
  <c r="T497" s="1"/>
  <c r="R498"/>
  <c r="R497" s="1"/>
  <c r="P498"/>
  <c r="P497" s="1"/>
  <c r="BK498"/>
  <c r="BK497" s="1"/>
  <c r="J497" s="1"/>
  <c r="J84" s="1"/>
  <c r="J498"/>
  <c r="BI495"/>
  <c r="BH495"/>
  <c r="BG495"/>
  <c r="BF495"/>
  <c r="T495"/>
  <c r="R495"/>
  <c r="P495"/>
  <c r="BK495"/>
  <c r="J495"/>
  <c r="BE495" s="1"/>
  <c r="BI492"/>
  <c r="BH492"/>
  <c r="BG492"/>
  <c r="BF492"/>
  <c r="T492"/>
  <c r="R492"/>
  <c r="P492"/>
  <c r="BK492"/>
  <c r="J492"/>
  <c r="BE492" s="1"/>
  <c r="BI490"/>
  <c r="BH490"/>
  <c r="BG490"/>
  <c r="BF490"/>
  <c r="BE490"/>
  <c r="T490"/>
  <c r="T489" s="1"/>
  <c r="R490"/>
  <c r="R489" s="1"/>
  <c r="P490"/>
  <c r="P489" s="1"/>
  <c r="BK490"/>
  <c r="BK489" s="1"/>
  <c r="J489" s="1"/>
  <c r="J83" s="1"/>
  <c r="J490"/>
  <c r="BI488"/>
  <c r="BH488"/>
  <c r="BG488"/>
  <c r="BF488"/>
  <c r="BE488"/>
  <c r="T488"/>
  <c r="R488"/>
  <c r="P488"/>
  <c r="BK488"/>
  <c r="J488"/>
  <c r="BI486"/>
  <c r="BH486"/>
  <c r="BG486"/>
  <c r="BF486"/>
  <c r="BE486"/>
  <c r="T486"/>
  <c r="R486"/>
  <c r="P486"/>
  <c r="BK486"/>
  <c r="J486"/>
  <c r="BI485"/>
  <c r="BH485"/>
  <c r="BG485"/>
  <c r="BF485"/>
  <c r="BE485"/>
  <c r="T485"/>
  <c r="T484" s="1"/>
  <c r="R485"/>
  <c r="R484" s="1"/>
  <c r="P485"/>
  <c r="P484" s="1"/>
  <c r="BK485"/>
  <c r="BK484" s="1"/>
  <c r="J484" s="1"/>
  <c r="J82" s="1"/>
  <c r="J485"/>
  <c r="BI483"/>
  <c r="BH483"/>
  <c r="BG483"/>
  <c r="BF483"/>
  <c r="T483"/>
  <c r="R483"/>
  <c r="P483"/>
  <c r="BK483"/>
  <c r="J483"/>
  <c r="BE483" s="1"/>
  <c r="BI481"/>
  <c r="BH481"/>
  <c r="BG481"/>
  <c r="BF481"/>
  <c r="BE481"/>
  <c r="T481"/>
  <c r="R481"/>
  <c r="P481"/>
  <c r="BK481"/>
  <c r="J481"/>
  <c r="BI479"/>
  <c r="BH479"/>
  <c r="BG479"/>
  <c r="BF479"/>
  <c r="T479"/>
  <c r="R479"/>
  <c r="P479"/>
  <c r="BK479"/>
  <c r="J479"/>
  <c r="BE479" s="1"/>
  <c r="BI477"/>
  <c r="BH477"/>
  <c r="BG477"/>
  <c r="BF477"/>
  <c r="BE477"/>
  <c r="T477"/>
  <c r="R477"/>
  <c r="P477"/>
  <c r="BK477"/>
  <c r="J477"/>
  <c r="BI475"/>
  <c r="BH475"/>
  <c r="BG475"/>
  <c r="BF475"/>
  <c r="T475"/>
  <c r="R475"/>
  <c r="P475"/>
  <c r="BK475"/>
  <c r="J475"/>
  <c r="BE475" s="1"/>
  <c r="BI473"/>
  <c r="BH473"/>
  <c r="BG473"/>
  <c r="BF473"/>
  <c r="BE473"/>
  <c r="T473"/>
  <c r="R473"/>
  <c r="P473"/>
  <c r="BK473"/>
  <c r="J473"/>
  <c r="BI471"/>
  <c r="BH471"/>
  <c r="BG471"/>
  <c r="BF471"/>
  <c r="T471"/>
  <c r="R471"/>
  <c r="P471"/>
  <c r="BK471"/>
  <c r="J471"/>
  <c r="BE471" s="1"/>
  <c r="BI469"/>
  <c r="BH469"/>
  <c r="BG469"/>
  <c r="BF469"/>
  <c r="BE469"/>
  <c r="T469"/>
  <c r="R469"/>
  <c r="P469"/>
  <c r="BK469"/>
  <c r="J469"/>
  <c r="BI466"/>
  <c r="BH466"/>
  <c r="BG466"/>
  <c r="BF466"/>
  <c r="T466"/>
  <c r="R466"/>
  <c r="P466"/>
  <c r="BK466"/>
  <c r="J466"/>
  <c r="BE466" s="1"/>
  <c r="BI464"/>
  <c r="BH464"/>
  <c r="BG464"/>
  <c r="BF464"/>
  <c r="BE464"/>
  <c r="T464"/>
  <c r="R464"/>
  <c r="P464"/>
  <c r="BK464"/>
  <c r="J464"/>
  <c r="BI461"/>
  <c r="BH461"/>
  <c r="BG461"/>
  <c r="BF461"/>
  <c r="T461"/>
  <c r="R461"/>
  <c r="P461"/>
  <c r="BK461"/>
  <c r="J461"/>
  <c r="BE461" s="1"/>
  <c r="BI457"/>
  <c r="BH457"/>
  <c r="BG457"/>
  <c r="BF457"/>
  <c r="BE457"/>
  <c r="T457"/>
  <c r="R457"/>
  <c r="P457"/>
  <c r="BK457"/>
  <c r="J457"/>
  <c r="BI453"/>
  <c r="BH453"/>
  <c r="BG453"/>
  <c r="BF453"/>
  <c r="T453"/>
  <c r="R453"/>
  <c r="P453"/>
  <c r="BK453"/>
  <c r="J453"/>
  <c r="BE453" s="1"/>
  <c r="BI450"/>
  <c r="BH450"/>
  <c r="BG450"/>
  <c r="BF450"/>
  <c r="BE450"/>
  <c r="T450"/>
  <c r="R450"/>
  <c r="P450"/>
  <c r="BK450"/>
  <c r="J450"/>
  <c r="BI448"/>
  <c r="BH448"/>
  <c r="BG448"/>
  <c r="BF448"/>
  <c r="T448"/>
  <c r="R448"/>
  <c r="P448"/>
  <c r="BK448"/>
  <c r="J448"/>
  <c r="BE448" s="1"/>
  <c r="BI446"/>
  <c r="BH446"/>
  <c r="BG446"/>
  <c r="BF446"/>
  <c r="BE446"/>
  <c r="T446"/>
  <c r="T445" s="1"/>
  <c r="R446"/>
  <c r="R445" s="1"/>
  <c r="P446"/>
  <c r="P445" s="1"/>
  <c r="BK446"/>
  <c r="BK445" s="1"/>
  <c r="J445" s="1"/>
  <c r="J81" s="1"/>
  <c r="J446"/>
  <c r="BI444"/>
  <c r="BH444"/>
  <c r="BG444"/>
  <c r="BF444"/>
  <c r="T444"/>
  <c r="R444"/>
  <c r="P444"/>
  <c r="BK444"/>
  <c r="J444"/>
  <c r="BE444" s="1"/>
  <c r="BI443"/>
  <c r="BH443"/>
  <c r="BG443"/>
  <c r="BF443"/>
  <c r="BE443"/>
  <c r="T443"/>
  <c r="R443"/>
  <c r="P443"/>
  <c r="BK443"/>
  <c r="J443"/>
  <c r="BI442"/>
  <c r="BH442"/>
  <c r="BG442"/>
  <c r="BF442"/>
  <c r="BE442"/>
  <c r="T442"/>
  <c r="R442"/>
  <c r="P442"/>
  <c r="BK442"/>
  <c r="J442"/>
  <c r="BI440"/>
  <c r="BH440"/>
  <c r="BG440"/>
  <c r="BF440"/>
  <c r="BE440"/>
  <c r="T440"/>
  <c r="T439" s="1"/>
  <c r="R440"/>
  <c r="R439" s="1"/>
  <c r="P440"/>
  <c r="P439" s="1"/>
  <c r="BK440"/>
  <c r="BK439" s="1"/>
  <c r="J439" s="1"/>
  <c r="J80" s="1"/>
  <c r="J440"/>
  <c r="BI438"/>
  <c r="BH438"/>
  <c r="BG438"/>
  <c r="BF438"/>
  <c r="BE438"/>
  <c r="T438"/>
  <c r="R438"/>
  <c r="P438"/>
  <c r="BK438"/>
  <c r="J438"/>
  <c r="BI436"/>
  <c r="BH436"/>
  <c r="BG436"/>
  <c r="BF436"/>
  <c r="T436"/>
  <c r="R436"/>
  <c r="P436"/>
  <c r="BK436"/>
  <c r="J436"/>
  <c r="BE436" s="1"/>
  <c r="BI434"/>
  <c r="BH434"/>
  <c r="BG434"/>
  <c r="BF434"/>
  <c r="BE434"/>
  <c r="T434"/>
  <c r="R434"/>
  <c r="P434"/>
  <c r="BK434"/>
  <c r="J434"/>
  <c r="BI432"/>
  <c r="BH432"/>
  <c r="BG432"/>
  <c r="BF432"/>
  <c r="T432"/>
  <c r="R432"/>
  <c r="P432"/>
  <c r="BK432"/>
  <c r="J432"/>
  <c r="BE432" s="1"/>
  <c r="BI430"/>
  <c r="BH430"/>
  <c r="BG430"/>
  <c r="BF430"/>
  <c r="BE430"/>
  <c r="T430"/>
  <c r="R430"/>
  <c r="P430"/>
  <c r="BK430"/>
  <c r="J430"/>
  <c r="BI429"/>
  <c r="BH429"/>
  <c r="BG429"/>
  <c r="BF429"/>
  <c r="T429"/>
  <c r="R429"/>
  <c r="P429"/>
  <c r="BK429"/>
  <c r="J429"/>
  <c r="BE429" s="1"/>
  <c r="BI427"/>
  <c r="BH427"/>
  <c r="BG427"/>
  <c r="BF427"/>
  <c r="BE427"/>
  <c r="T427"/>
  <c r="R427"/>
  <c r="P427"/>
  <c r="BK427"/>
  <c r="J427"/>
  <c r="BI425"/>
  <c r="BH425"/>
  <c r="BG425"/>
  <c r="BF425"/>
  <c r="T425"/>
  <c r="R425"/>
  <c r="P425"/>
  <c r="BK425"/>
  <c r="J425"/>
  <c r="BE425" s="1"/>
  <c r="BI423"/>
  <c r="BH423"/>
  <c r="BG423"/>
  <c r="BF423"/>
  <c r="BE423"/>
  <c r="T423"/>
  <c r="R423"/>
  <c r="P423"/>
  <c r="BK423"/>
  <c r="J423"/>
  <c r="BI422"/>
  <c r="BH422"/>
  <c r="BG422"/>
  <c r="BF422"/>
  <c r="T422"/>
  <c r="R422"/>
  <c r="P422"/>
  <c r="BK422"/>
  <c r="J422"/>
  <c r="BE422" s="1"/>
  <c r="BI421"/>
  <c r="BH421"/>
  <c r="BG421"/>
  <c r="BF421"/>
  <c r="BE421"/>
  <c r="T421"/>
  <c r="R421"/>
  <c r="P421"/>
  <c r="BK421"/>
  <c r="J421"/>
  <c r="BI420"/>
  <c r="BH420"/>
  <c r="BG420"/>
  <c r="BF420"/>
  <c r="T420"/>
  <c r="R420"/>
  <c r="P420"/>
  <c r="BK420"/>
  <c r="J420"/>
  <c r="BE420" s="1"/>
  <c r="BI418"/>
  <c r="BH418"/>
  <c r="BG418"/>
  <c r="BF418"/>
  <c r="BE418"/>
  <c r="T418"/>
  <c r="T417" s="1"/>
  <c r="R418"/>
  <c r="R417" s="1"/>
  <c r="P418"/>
  <c r="P417" s="1"/>
  <c r="BK418"/>
  <c r="BK417" s="1"/>
  <c r="J417" s="1"/>
  <c r="J79" s="1"/>
  <c r="J418"/>
  <c r="BI415"/>
  <c r="BH415"/>
  <c r="BG415"/>
  <c r="BF415"/>
  <c r="T415"/>
  <c r="R415"/>
  <c r="P415"/>
  <c r="BK415"/>
  <c r="J415"/>
  <c r="BE415" s="1"/>
  <c r="BI413"/>
  <c r="BH413"/>
  <c r="BG413"/>
  <c r="BF413"/>
  <c r="T413"/>
  <c r="R413"/>
  <c r="P413"/>
  <c r="BK413"/>
  <c r="J413"/>
  <c r="BE413" s="1"/>
  <c r="BI411"/>
  <c r="BH411"/>
  <c r="BG411"/>
  <c r="BF411"/>
  <c r="T411"/>
  <c r="R411"/>
  <c r="P411"/>
  <c r="BK411"/>
  <c r="J411"/>
  <c r="BE411" s="1"/>
  <c r="BI409"/>
  <c r="BH409"/>
  <c r="BG409"/>
  <c r="BF409"/>
  <c r="BE409"/>
  <c r="T409"/>
  <c r="R409"/>
  <c r="P409"/>
  <c r="BK409"/>
  <c r="J409"/>
  <c r="BI407"/>
  <c r="BH407"/>
  <c r="BG407"/>
  <c r="BF407"/>
  <c r="T407"/>
  <c r="R407"/>
  <c r="P407"/>
  <c r="BK407"/>
  <c r="J407"/>
  <c r="BE407" s="1"/>
  <c r="BI405"/>
  <c r="BH405"/>
  <c r="BG405"/>
  <c r="BF405"/>
  <c r="BE405"/>
  <c r="T405"/>
  <c r="R405"/>
  <c r="P405"/>
  <c r="BK405"/>
  <c r="J405"/>
  <c r="BI403"/>
  <c r="BH403"/>
  <c r="BG403"/>
  <c r="BF403"/>
  <c r="T403"/>
  <c r="R403"/>
  <c r="P403"/>
  <c r="BK403"/>
  <c r="J403"/>
  <c r="BE403" s="1"/>
  <c r="BI401"/>
  <c r="BH401"/>
  <c r="BG401"/>
  <c r="BF401"/>
  <c r="BE401"/>
  <c r="T401"/>
  <c r="R401"/>
  <c r="P401"/>
  <c r="BK401"/>
  <c r="J401"/>
  <c r="BI399"/>
  <c r="BH399"/>
  <c r="BG399"/>
  <c r="BF399"/>
  <c r="T399"/>
  <c r="R399"/>
  <c r="P399"/>
  <c r="BK399"/>
  <c r="J399"/>
  <c r="BE399" s="1"/>
  <c r="BI397"/>
  <c r="BH397"/>
  <c r="BG397"/>
  <c r="BF397"/>
  <c r="BE397"/>
  <c r="T397"/>
  <c r="R397"/>
  <c r="P397"/>
  <c r="BK397"/>
  <c r="J397"/>
  <c r="BI395"/>
  <c r="BH395"/>
  <c r="BG395"/>
  <c r="BF395"/>
  <c r="BE395"/>
  <c r="T395"/>
  <c r="R395"/>
  <c r="P395"/>
  <c r="BK395"/>
  <c r="J395"/>
  <c r="BI393"/>
  <c r="BH393"/>
  <c r="BG393"/>
  <c r="BF393"/>
  <c r="BE393"/>
  <c r="T393"/>
  <c r="R393"/>
  <c r="P393"/>
  <c r="BK393"/>
  <c r="J393"/>
  <c r="BI391"/>
  <c r="BH391"/>
  <c r="BG391"/>
  <c r="BF391"/>
  <c r="BE391"/>
  <c r="T391"/>
  <c r="R391"/>
  <c r="P391"/>
  <c r="BK391"/>
  <c r="J391"/>
  <c r="BI389"/>
  <c r="BH389"/>
  <c r="BG389"/>
  <c r="BF389"/>
  <c r="BE389"/>
  <c r="T389"/>
  <c r="R389"/>
  <c r="P389"/>
  <c r="BK389"/>
  <c r="J389"/>
  <c r="BI387"/>
  <c r="BH387"/>
  <c r="BG387"/>
  <c r="BF387"/>
  <c r="BE387"/>
  <c r="T387"/>
  <c r="R387"/>
  <c r="P387"/>
  <c r="BK387"/>
  <c r="J387"/>
  <c r="BI385"/>
  <c r="BH385"/>
  <c r="BG385"/>
  <c r="BF385"/>
  <c r="BE385"/>
  <c r="T385"/>
  <c r="R385"/>
  <c r="P385"/>
  <c r="BK385"/>
  <c r="J385"/>
  <c r="BI383"/>
  <c r="BH383"/>
  <c r="BG383"/>
  <c r="BF383"/>
  <c r="BE383"/>
  <c r="T383"/>
  <c r="R383"/>
  <c r="P383"/>
  <c r="BK383"/>
  <c r="J383"/>
  <c r="BI381"/>
  <c r="BH381"/>
  <c r="BG381"/>
  <c r="BF381"/>
  <c r="BE381"/>
  <c r="T381"/>
  <c r="T380" s="1"/>
  <c r="R381"/>
  <c r="R380" s="1"/>
  <c r="P381"/>
  <c r="P380" s="1"/>
  <c r="BK381"/>
  <c r="BK380" s="1"/>
  <c r="J380" s="1"/>
  <c r="J78" s="1"/>
  <c r="J381"/>
  <c r="BI378"/>
  <c r="BH378"/>
  <c r="BG378"/>
  <c r="BF378"/>
  <c r="BE378"/>
  <c r="T378"/>
  <c r="R378"/>
  <c r="P378"/>
  <c r="BK378"/>
  <c r="J378"/>
  <c r="BI376"/>
  <c r="BH376"/>
  <c r="BG376"/>
  <c r="BF376"/>
  <c r="T376"/>
  <c r="R376"/>
  <c r="P376"/>
  <c r="BK376"/>
  <c r="J376"/>
  <c r="BE376" s="1"/>
  <c r="BI374"/>
  <c r="BH374"/>
  <c r="BG374"/>
  <c r="BF374"/>
  <c r="BE374"/>
  <c r="T374"/>
  <c r="T373" s="1"/>
  <c r="R374"/>
  <c r="R373" s="1"/>
  <c r="P374"/>
  <c r="P373" s="1"/>
  <c r="BK374"/>
  <c r="BK373" s="1"/>
  <c r="J373" s="1"/>
  <c r="J77" s="1"/>
  <c r="J374"/>
  <c r="BI372"/>
  <c r="BH372"/>
  <c r="BG372"/>
  <c r="BF372"/>
  <c r="BE372"/>
  <c r="T372"/>
  <c r="R372"/>
  <c r="P372"/>
  <c r="BK372"/>
  <c r="J372"/>
  <c r="BI368"/>
  <c r="BH368"/>
  <c r="BG368"/>
  <c r="BF368"/>
  <c r="BE368"/>
  <c r="T368"/>
  <c r="R368"/>
  <c r="P368"/>
  <c r="BK368"/>
  <c r="J368"/>
  <c r="BI366"/>
  <c r="BH366"/>
  <c r="BG366"/>
  <c r="BF366"/>
  <c r="BE366"/>
  <c r="T366"/>
  <c r="R366"/>
  <c r="P366"/>
  <c r="BK366"/>
  <c r="J366"/>
  <c r="BI363"/>
  <c r="BH363"/>
  <c r="BG363"/>
  <c r="BF363"/>
  <c r="BE363"/>
  <c r="T363"/>
  <c r="R363"/>
  <c r="P363"/>
  <c r="BK363"/>
  <c r="J363"/>
  <c r="BI361"/>
  <c r="BH361"/>
  <c r="BG361"/>
  <c r="BF361"/>
  <c r="BE361"/>
  <c r="T361"/>
  <c r="T360" s="1"/>
  <c r="R361"/>
  <c r="R360" s="1"/>
  <c r="P361"/>
  <c r="P360" s="1"/>
  <c r="BK361"/>
  <c r="BK360" s="1"/>
  <c r="J360" s="1"/>
  <c r="J76" s="1"/>
  <c r="J361"/>
  <c r="BI359"/>
  <c r="BH359"/>
  <c r="BG359"/>
  <c r="BF359"/>
  <c r="T359"/>
  <c r="R359"/>
  <c r="P359"/>
  <c r="BK359"/>
  <c r="J359"/>
  <c r="BE359" s="1"/>
  <c r="BI356"/>
  <c r="BH356"/>
  <c r="BG356"/>
  <c r="BF356"/>
  <c r="BE356"/>
  <c r="T356"/>
  <c r="R356"/>
  <c r="P356"/>
  <c r="BK356"/>
  <c r="J356"/>
  <c r="BI354"/>
  <c r="BH354"/>
  <c r="BG354"/>
  <c r="BF354"/>
  <c r="T354"/>
  <c r="T353" s="1"/>
  <c r="R354"/>
  <c r="R353" s="1"/>
  <c r="P354"/>
  <c r="P353" s="1"/>
  <c r="BK354"/>
  <c r="BK353" s="1"/>
  <c r="J353" s="1"/>
  <c r="J75" s="1"/>
  <c r="J354"/>
  <c r="BE354" s="1"/>
  <c r="BI352"/>
  <c r="BH352"/>
  <c r="BG352"/>
  <c r="BF352"/>
  <c r="BE352"/>
  <c r="T352"/>
  <c r="R352"/>
  <c r="P352"/>
  <c r="BK352"/>
  <c r="J352"/>
  <c r="BI348"/>
  <c r="BH348"/>
  <c r="BG348"/>
  <c r="BF348"/>
  <c r="BE348"/>
  <c r="T348"/>
  <c r="R348"/>
  <c r="P348"/>
  <c r="BK348"/>
  <c r="J348"/>
  <c r="BI346"/>
  <c r="BH346"/>
  <c r="BG346"/>
  <c r="BF346"/>
  <c r="BE346"/>
  <c r="T346"/>
  <c r="R346"/>
  <c r="P346"/>
  <c r="BK346"/>
  <c r="J346"/>
  <c r="BI342"/>
  <c r="BH342"/>
  <c r="BG342"/>
  <c r="BF342"/>
  <c r="BE342"/>
  <c r="T342"/>
  <c r="R342"/>
  <c r="P342"/>
  <c r="BK342"/>
  <c r="J342"/>
  <c r="BI340"/>
  <c r="BH340"/>
  <c r="BG340"/>
  <c r="BF340"/>
  <c r="BE340"/>
  <c r="T340"/>
  <c r="R340"/>
  <c r="P340"/>
  <c r="BK340"/>
  <c r="J340"/>
  <c r="BI338"/>
  <c r="BH338"/>
  <c r="BG338"/>
  <c r="BF338"/>
  <c r="BE338"/>
  <c r="T338"/>
  <c r="R338"/>
  <c r="P338"/>
  <c r="BK338"/>
  <c r="J338"/>
  <c r="BI335"/>
  <c r="BH335"/>
  <c r="BG335"/>
  <c r="BF335"/>
  <c r="BE335"/>
  <c r="T335"/>
  <c r="R335"/>
  <c r="P335"/>
  <c r="BK335"/>
  <c r="J335"/>
  <c r="BI333"/>
  <c r="BH333"/>
  <c r="BG333"/>
  <c r="BF333"/>
  <c r="BE333"/>
  <c r="T333"/>
  <c r="R333"/>
  <c r="P333"/>
  <c r="BK333"/>
  <c r="J333"/>
  <c r="BI331"/>
  <c r="BH331"/>
  <c r="BG331"/>
  <c r="BF331"/>
  <c r="BE331"/>
  <c r="T331"/>
  <c r="R331"/>
  <c r="P331"/>
  <c r="BK331"/>
  <c r="J331"/>
  <c r="BI329"/>
  <c r="BH329"/>
  <c r="BG329"/>
  <c r="BF329"/>
  <c r="BE329"/>
  <c r="T329"/>
  <c r="R329"/>
  <c r="P329"/>
  <c r="BK329"/>
  <c r="J329"/>
  <c r="BI326"/>
  <c r="BH326"/>
  <c r="BG326"/>
  <c r="BF326"/>
  <c r="BE326"/>
  <c r="T326"/>
  <c r="R326"/>
  <c r="P326"/>
  <c r="BK326"/>
  <c r="J326"/>
  <c r="BI324"/>
  <c r="BH324"/>
  <c r="BG324"/>
  <c r="BF324"/>
  <c r="BE324"/>
  <c r="T324"/>
  <c r="R324"/>
  <c r="P324"/>
  <c r="BK324"/>
  <c r="J324"/>
  <c r="BI322"/>
  <c r="BH322"/>
  <c r="BG322"/>
  <c r="BF322"/>
  <c r="BE322"/>
  <c r="T322"/>
  <c r="T321" s="1"/>
  <c r="T320" s="1"/>
  <c r="R322"/>
  <c r="R321" s="1"/>
  <c r="P322"/>
  <c r="P321" s="1"/>
  <c r="P320" s="1"/>
  <c r="BK322"/>
  <c r="BK321" s="1"/>
  <c r="J322"/>
  <c r="BI318"/>
  <c r="BH318"/>
  <c r="BG318"/>
  <c r="BF318"/>
  <c r="BE318"/>
  <c r="T318"/>
  <c r="T317" s="1"/>
  <c r="R318"/>
  <c r="R317" s="1"/>
  <c r="P318"/>
  <c r="P317" s="1"/>
  <c r="BK318"/>
  <c r="BK317" s="1"/>
  <c r="J317" s="1"/>
  <c r="J72" s="1"/>
  <c r="J318"/>
  <c r="BI315"/>
  <c r="BH315"/>
  <c r="BG315"/>
  <c r="BF315"/>
  <c r="T315"/>
  <c r="R315"/>
  <c r="P315"/>
  <c r="BK315"/>
  <c r="J315"/>
  <c r="BE315" s="1"/>
  <c r="BI312"/>
  <c r="BH312"/>
  <c r="BG312"/>
  <c r="BF312"/>
  <c r="T312"/>
  <c r="R312"/>
  <c r="P312"/>
  <c r="BK312"/>
  <c r="J312"/>
  <c r="BE312" s="1"/>
  <c r="BI309"/>
  <c r="BH309"/>
  <c r="BG309"/>
  <c r="BF309"/>
  <c r="T309"/>
  <c r="R309"/>
  <c r="P309"/>
  <c r="BK309"/>
  <c r="J309"/>
  <c r="BE309" s="1"/>
  <c r="BI307"/>
  <c r="BH307"/>
  <c r="BG307"/>
  <c r="BF307"/>
  <c r="T307"/>
  <c r="R307"/>
  <c r="P307"/>
  <c r="BK307"/>
  <c r="J307"/>
  <c r="BE307" s="1"/>
  <c r="BI305"/>
  <c r="BH305"/>
  <c r="BG305"/>
  <c r="BF305"/>
  <c r="T305"/>
  <c r="T304" s="1"/>
  <c r="R305"/>
  <c r="R304" s="1"/>
  <c r="P305"/>
  <c r="P304" s="1"/>
  <c r="BK305"/>
  <c r="BK304" s="1"/>
  <c r="J304" s="1"/>
  <c r="J71" s="1"/>
  <c r="J305"/>
  <c r="BE305" s="1"/>
  <c r="BI302"/>
  <c r="BH302"/>
  <c r="BG302"/>
  <c r="BF302"/>
  <c r="BE302"/>
  <c r="T302"/>
  <c r="R302"/>
  <c r="P302"/>
  <c r="BK302"/>
  <c r="J302"/>
  <c r="BI300"/>
  <c r="BH300"/>
  <c r="BG300"/>
  <c r="BF300"/>
  <c r="BE300"/>
  <c r="T300"/>
  <c r="R300"/>
  <c r="P300"/>
  <c r="BK300"/>
  <c r="J300"/>
  <c r="BI298"/>
  <c r="BH298"/>
  <c r="BG298"/>
  <c r="BF298"/>
  <c r="BE298"/>
  <c r="T298"/>
  <c r="R298"/>
  <c r="P298"/>
  <c r="BK298"/>
  <c r="J298"/>
  <c r="BI296"/>
  <c r="BH296"/>
  <c r="BG296"/>
  <c r="BF296"/>
  <c r="BE296"/>
  <c r="T296"/>
  <c r="R296"/>
  <c r="P296"/>
  <c r="BK296"/>
  <c r="J296"/>
  <c r="BI294"/>
  <c r="BH294"/>
  <c r="BG294"/>
  <c r="BF294"/>
  <c r="BE294"/>
  <c r="T294"/>
  <c r="R294"/>
  <c r="P294"/>
  <c r="BK294"/>
  <c r="J294"/>
  <c r="BI293"/>
  <c r="BH293"/>
  <c r="BG293"/>
  <c r="BF293"/>
  <c r="BE293"/>
  <c r="T293"/>
  <c r="R293"/>
  <c r="P293"/>
  <c r="BK293"/>
  <c r="J293"/>
  <c r="BI290"/>
  <c r="BH290"/>
  <c r="BG290"/>
  <c r="BF290"/>
  <c r="BE290"/>
  <c r="T290"/>
  <c r="R290"/>
  <c r="P290"/>
  <c r="BK290"/>
  <c r="J290"/>
  <c r="BI288"/>
  <c r="BH288"/>
  <c r="BG288"/>
  <c r="BF288"/>
  <c r="BE288"/>
  <c r="T288"/>
  <c r="R288"/>
  <c r="P288"/>
  <c r="BK288"/>
  <c r="J288"/>
  <c r="BI287"/>
  <c r="BH287"/>
  <c r="BG287"/>
  <c r="BF287"/>
  <c r="BE287"/>
  <c r="T287"/>
  <c r="R287"/>
  <c r="P287"/>
  <c r="BK287"/>
  <c r="J287"/>
  <c r="BI285"/>
  <c r="BH285"/>
  <c r="BG285"/>
  <c r="BF285"/>
  <c r="BE285"/>
  <c r="T285"/>
  <c r="T284" s="1"/>
  <c r="R285"/>
  <c r="R284" s="1"/>
  <c r="P285"/>
  <c r="P284" s="1"/>
  <c r="BK285"/>
  <c r="BK284" s="1"/>
  <c r="J284" s="1"/>
  <c r="J70" s="1"/>
  <c r="J285"/>
  <c r="BI281"/>
  <c r="BH281"/>
  <c r="BG281"/>
  <c r="BF281"/>
  <c r="T281"/>
  <c r="T280" s="1"/>
  <c r="R281"/>
  <c r="R280" s="1"/>
  <c r="P281"/>
  <c r="P280" s="1"/>
  <c r="BK281"/>
  <c r="BK280" s="1"/>
  <c r="J280" s="1"/>
  <c r="J69" s="1"/>
  <c r="J281"/>
  <c r="BE281" s="1"/>
  <c r="BI279"/>
  <c r="BH279"/>
  <c r="BG279"/>
  <c r="BF279"/>
  <c r="BE279"/>
  <c r="T279"/>
  <c r="R279"/>
  <c r="P279"/>
  <c r="BK279"/>
  <c r="J279"/>
  <c r="BI277"/>
  <c r="BH277"/>
  <c r="BG277"/>
  <c r="BF277"/>
  <c r="BE277"/>
  <c r="T277"/>
  <c r="R277"/>
  <c r="P277"/>
  <c r="BK277"/>
  <c r="J277"/>
  <c r="BI275"/>
  <c r="BH275"/>
  <c r="BG275"/>
  <c r="BF275"/>
  <c r="BE275"/>
  <c r="T275"/>
  <c r="R275"/>
  <c r="P275"/>
  <c r="BK275"/>
  <c r="J275"/>
  <c r="BI274"/>
  <c r="BH274"/>
  <c r="BG274"/>
  <c r="BF274"/>
  <c r="BE274"/>
  <c r="T274"/>
  <c r="R274"/>
  <c r="P274"/>
  <c r="BK274"/>
  <c r="J274"/>
  <c r="BI272"/>
  <c r="BH272"/>
  <c r="BG272"/>
  <c r="BF272"/>
  <c r="BE272"/>
  <c r="T272"/>
  <c r="R272"/>
  <c r="P272"/>
  <c r="BK272"/>
  <c r="J272"/>
  <c r="BI271"/>
  <c r="BH271"/>
  <c r="BG271"/>
  <c r="BF271"/>
  <c r="BE271"/>
  <c r="T271"/>
  <c r="T270" s="1"/>
  <c r="R271"/>
  <c r="R270" s="1"/>
  <c r="P271"/>
  <c r="P270" s="1"/>
  <c r="BK271"/>
  <c r="BK270" s="1"/>
  <c r="J270" s="1"/>
  <c r="J68" s="1"/>
  <c r="J271"/>
  <c r="BI267"/>
  <c r="BH267"/>
  <c r="BG267"/>
  <c r="BF267"/>
  <c r="T267"/>
  <c r="R267"/>
  <c r="R266" s="1"/>
  <c r="P267"/>
  <c r="BK267"/>
  <c r="BK266" s="1"/>
  <c r="J266" s="1"/>
  <c r="J67" s="1"/>
  <c r="J267"/>
  <c r="BE267" s="1"/>
  <c r="BI262"/>
  <c r="BH262"/>
  <c r="BG262"/>
  <c r="BF262"/>
  <c r="BE262"/>
  <c r="T262"/>
  <c r="R262"/>
  <c r="P262"/>
  <c r="BK262"/>
  <c r="J262"/>
  <c r="BI261"/>
  <c r="BH261"/>
  <c r="BG261"/>
  <c r="BF261"/>
  <c r="BE261"/>
  <c r="T261"/>
  <c r="R261"/>
  <c r="P261"/>
  <c r="BK261"/>
  <c r="J261"/>
  <c r="BI258"/>
  <c r="BH258"/>
  <c r="BG258"/>
  <c r="BF258"/>
  <c r="BE258"/>
  <c r="T258"/>
  <c r="R258"/>
  <c r="P258"/>
  <c r="BK258"/>
  <c r="J258"/>
  <c r="BI257"/>
  <c r="BH257"/>
  <c r="BG257"/>
  <c r="BF257"/>
  <c r="BE257"/>
  <c r="T257"/>
  <c r="T256" s="1"/>
  <c r="R257"/>
  <c r="R256" s="1"/>
  <c r="P257"/>
  <c r="P256" s="1"/>
  <c r="BK257"/>
  <c r="BK256" s="1"/>
  <c r="J256" s="1"/>
  <c r="J66" s="1"/>
  <c r="J257"/>
  <c r="BI254"/>
  <c r="BH254"/>
  <c r="BG254"/>
  <c r="BF254"/>
  <c r="T254"/>
  <c r="T253" s="1"/>
  <c r="R254"/>
  <c r="R253" s="1"/>
  <c r="P254"/>
  <c r="P253" s="1"/>
  <c r="BK254"/>
  <c r="BK253" s="1"/>
  <c r="J253" s="1"/>
  <c r="J65" s="1"/>
  <c r="J254"/>
  <c r="BE254" s="1"/>
  <c r="BI249"/>
  <c r="BH249"/>
  <c r="BG249"/>
  <c r="BF249"/>
  <c r="BE249"/>
  <c r="T249"/>
  <c r="R249"/>
  <c r="P249"/>
  <c r="BK249"/>
  <c r="J249"/>
  <c r="BI246"/>
  <c r="BH246"/>
  <c r="BG246"/>
  <c r="BF246"/>
  <c r="BE246"/>
  <c r="T246"/>
  <c r="R246"/>
  <c r="P246"/>
  <c r="BK246"/>
  <c r="J246"/>
  <c r="BI242"/>
  <c r="BH242"/>
  <c r="BG242"/>
  <c r="BF242"/>
  <c r="BE242"/>
  <c r="T242"/>
  <c r="R242"/>
  <c r="P242"/>
  <c r="BK242"/>
  <c r="J242"/>
  <c r="BI240"/>
  <c r="BH240"/>
  <c r="BG240"/>
  <c r="BF240"/>
  <c r="BE240"/>
  <c r="T240"/>
  <c r="R240"/>
  <c r="P240"/>
  <c r="BK240"/>
  <c r="J240"/>
  <c r="BI237"/>
  <c r="BH237"/>
  <c r="BG237"/>
  <c r="BF237"/>
  <c r="BE237"/>
  <c r="T237"/>
  <c r="R237"/>
  <c r="P237"/>
  <c r="BK237"/>
  <c r="J237"/>
  <c r="BI234"/>
  <c r="BH234"/>
  <c r="BG234"/>
  <c r="BF234"/>
  <c r="BE234"/>
  <c r="T234"/>
  <c r="R234"/>
  <c r="P234"/>
  <c r="BK234"/>
  <c r="J234"/>
  <c r="BI231"/>
  <c r="BH231"/>
  <c r="BG231"/>
  <c r="BF231"/>
  <c r="BE231"/>
  <c r="T231"/>
  <c r="R231"/>
  <c r="P231"/>
  <c r="BK231"/>
  <c r="J231"/>
  <c r="BI226"/>
  <c r="BH226"/>
  <c r="BG226"/>
  <c r="BF226"/>
  <c r="BE226"/>
  <c r="T226"/>
  <c r="R226"/>
  <c r="P226"/>
  <c r="BK226"/>
  <c r="J226"/>
  <c r="BI220"/>
  <c r="BH220"/>
  <c r="BG220"/>
  <c r="BF220"/>
  <c r="BE220"/>
  <c r="T220"/>
  <c r="R220"/>
  <c r="P220"/>
  <c r="BK220"/>
  <c r="J220"/>
  <c r="BI217"/>
  <c r="BH217"/>
  <c r="BG217"/>
  <c r="BF217"/>
  <c r="BE217"/>
  <c r="T217"/>
  <c r="T216" s="1"/>
  <c r="R217"/>
  <c r="R216" s="1"/>
  <c r="P217"/>
  <c r="P216" s="1"/>
  <c r="BK217"/>
  <c r="BK216" s="1"/>
  <c r="J216" s="1"/>
  <c r="J64" s="1"/>
  <c r="J217"/>
  <c r="BI213"/>
  <c r="BH213"/>
  <c r="BG213"/>
  <c r="BF213"/>
  <c r="T213"/>
  <c r="R213"/>
  <c r="P213"/>
  <c r="BK213"/>
  <c r="J213"/>
  <c r="BE213" s="1"/>
  <c r="BI210"/>
  <c r="BH210"/>
  <c r="BG210"/>
  <c r="BF210"/>
  <c r="T210"/>
  <c r="R210"/>
  <c r="P210"/>
  <c r="BK210"/>
  <c r="J210"/>
  <c r="BE210" s="1"/>
  <c r="BI208"/>
  <c r="BH208"/>
  <c r="BG208"/>
  <c r="BF208"/>
  <c r="T208"/>
  <c r="R208"/>
  <c r="P208"/>
  <c r="BK208"/>
  <c r="J208"/>
  <c r="BE208" s="1"/>
  <c r="BI205"/>
  <c r="BH205"/>
  <c r="BG205"/>
  <c r="BF205"/>
  <c r="T205"/>
  <c r="R205"/>
  <c r="P205"/>
  <c r="BK205"/>
  <c r="J205"/>
  <c r="BE205" s="1"/>
  <c r="BI202"/>
  <c r="BH202"/>
  <c r="BG202"/>
  <c r="BF202"/>
  <c r="T202"/>
  <c r="R202"/>
  <c r="P202"/>
  <c r="BK202"/>
  <c r="J202"/>
  <c r="BE202" s="1"/>
  <c r="BI199"/>
  <c r="BH199"/>
  <c r="BG199"/>
  <c r="BF199"/>
  <c r="T199"/>
  <c r="T198" s="1"/>
  <c r="T197" s="1"/>
  <c r="R199"/>
  <c r="R198" s="1"/>
  <c r="P199"/>
  <c r="P198" s="1"/>
  <c r="P197" s="1"/>
  <c r="BK199"/>
  <c r="BK198" s="1"/>
  <c r="J199"/>
  <c r="BE199" s="1"/>
  <c r="BI194"/>
  <c r="BH194"/>
  <c r="BG194"/>
  <c r="BF194"/>
  <c r="T194"/>
  <c r="R194"/>
  <c r="P194"/>
  <c r="BK194"/>
  <c r="J194"/>
  <c r="BE194" s="1"/>
  <c r="BI192"/>
  <c r="BH192"/>
  <c r="BG192"/>
  <c r="BF192"/>
  <c r="T192"/>
  <c r="R192"/>
  <c r="P192"/>
  <c r="BK192"/>
  <c r="J192"/>
  <c r="BE192" s="1"/>
  <c r="BI190"/>
  <c r="BH190"/>
  <c r="BG190"/>
  <c r="BF190"/>
  <c r="T190"/>
  <c r="R190"/>
  <c r="P190"/>
  <c r="BK190"/>
  <c r="J190"/>
  <c r="BE190" s="1"/>
  <c r="BI188"/>
  <c r="BH188"/>
  <c r="BG188"/>
  <c r="BF188"/>
  <c r="T188"/>
  <c r="R188"/>
  <c r="P188"/>
  <c r="BK188"/>
  <c r="J188"/>
  <c r="BE188" s="1"/>
  <c r="BI187"/>
  <c r="BH187"/>
  <c r="BG187"/>
  <c r="BF187"/>
  <c r="T187"/>
  <c r="T186" s="1"/>
  <c r="R187"/>
  <c r="R186" s="1"/>
  <c r="P187"/>
  <c r="P186" s="1"/>
  <c r="BK187"/>
  <c r="BK186" s="1"/>
  <c r="J186" s="1"/>
  <c r="J61" s="1"/>
  <c r="J187"/>
  <c r="BE187" s="1"/>
  <c r="BI184"/>
  <c r="BH184"/>
  <c r="BG184"/>
  <c r="BF184"/>
  <c r="BE184"/>
  <c r="T184"/>
  <c r="R184"/>
  <c r="P184"/>
  <c r="BK184"/>
  <c r="J184"/>
  <c r="BI180"/>
  <c r="BH180"/>
  <c r="BG180"/>
  <c r="BF180"/>
  <c r="BE180"/>
  <c r="T180"/>
  <c r="R180"/>
  <c r="P180"/>
  <c r="BK180"/>
  <c r="J180"/>
  <c r="BI176"/>
  <c r="BH176"/>
  <c r="BG176"/>
  <c r="BF176"/>
  <c r="BE176"/>
  <c r="T176"/>
  <c r="R176"/>
  <c r="P176"/>
  <c r="BK176"/>
  <c r="J176"/>
  <c r="BI172"/>
  <c r="BH172"/>
  <c r="BG172"/>
  <c r="BF172"/>
  <c r="BE172"/>
  <c r="T172"/>
  <c r="R172"/>
  <c r="P172"/>
  <c r="BK172"/>
  <c r="J172"/>
  <c r="BI168"/>
  <c r="BH168"/>
  <c r="BG168"/>
  <c r="BF168"/>
  <c r="BE168"/>
  <c r="T168"/>
  <c r="R168"/>
  <c r="P168"/>
  <c r="BK168"/>
  <c r="J168"/>
  <c r="BI165"/>
  <c r="BH165"/>
  <c r="BG165"/>
  <c r="BF165"/>
  <c r="BE165"/>
  <c r="T165"/>
  <c r="R165"/>
  <c r="P165"/>
  <c r="BK165"/>
  <c r="J165"/>
  <c r="BI161"/>
  <c r="BH161"/>
  <c r="BG161"/>
  <c r="BF161"/>
  <c r="BE161"/>
  <c r="T161"/>
  <c r="R161"/>
  <c r="P161"/>
  <c r="BK161"/>
  <c r="J161"/>
  <c r="BI159"/>
  <c r="BH159"/>
  <c r="BG159"/>
  <c r="BF159"/>
  <c r="BE159"/>
  <c r="T159"/>
  <c r="T158" s="1"/>
  <c r="R159"/>
  <c r="R158" s="1"/>
  <c r="P159"/>
  <c r="P158" s="1"/>
  <c r="BK159"/>
  <c r="BK158" s="1"/>
  <c r="J158" s="1"/>
  <c r="J60" s="1"/>
  <c r="J159"/>
  <c r="BI157"/>
  <c r="BH157"/>
  <c r="BG157"/>
  <c r="BF157"/>
  <c r="T157"/>
  <c r="R157"/>
  <c r="P157"/>
  <c r="BK157"/>
  <c r="J157"/>
  <c r="BE157" s="1"/>
  <c r="BI154"/>
  <c r="BH154"/>
  <c r="BG154"/>
  <c r="BF154"/>
  <c r="T154"/>
  <c r="R154"/>
  <c r="P154"/>
  <c r="BK154"/>
  <c r="J154"/>
  <c r="BE154" s="1"/>
  <c r="BI151"/>
  <c r="BH151"/>
  <c r="BG151"/>
  <c r="BF151"/>
  <c r="T151"/>
  <c r="R151"/>
  <c r="P151"/>
  <c r="BK151"/>
  <c r="J151"/>
  <c r="BE151" s="1"/>
  <c r="BI148"/>
  <c r="BH148"/>
  <c r="BG148"/>
  <c r="BF148"/>
  <c r="T148"/>
  <c r="R148"/>
  <c r="P148"/>
  <c r="BK148"/>
  <c r="J148"/>
  <c r="BE148" s="1"/>
  <c r="BI146"/>
  <c r="BH146"/>
  <c r="BG146"/>
  <c r="BF146"/>
  <c r="T146"/>
  <c r="R146"/>
  <c r="P146"/>
  <c r="BK146"/>
  <c r="J146"/>
  <c r="BE146" s="1"/>
  <c r="BI145"/>
  <c r="BH145"/>
  <c r="BG145"/>
  <c r="BF145"/>
  <c r="T145"/>
  <c r="R145"/>
  <c r="P145"/>
  <c r="BK145"/>
  <c r="J145"/>
  <c r="BE145" s="1"/>
  <c r="BI143"/>
  <c r="BH143"/>
  <c r="BG143"/>
  <c r="BF143"/>
  <c r="T143"/>
  <c r="R143"/>
  <c r="P143"/>
  <c r="BK143"/>
  <c r="J143"/>
  <c r="BE143" s="1"/>
  <c r="BI141"/>
  <c r="BH141"/>
  <c r="BG141"/>
  <c r="BF141"/>
  <c r="T141"/>
  <c r="R141"/>
  <c r="P141"/>
  <c r="BK141"/>
  <c r="J141"/>
  <c r="BE141" s="1"/>
  <c r="BI139"/>
  <c r="BH139"/>
  <c r="BG139"/>
  <c r="BF139"/>
  <c r="T139"/>
  <c r="R139"/>
  <c r="P139"/>
  <c r="BK139"/>
  <c r="J139"/>
  <c r="BE139" s="1"/>
  <c r="BI137"/>
  <c r="BH137"/>
  <c r="BG137"/>
  <c r="BF137"/>
  <c r="T137"/>
  <c r="T136" s="1"/>
  <c r="R137"/>
  <c r="R136" s="1"/>
  <c r="P137"/>
  <c r="P136" s="1"/>
  <c r="BK137"/>
  <c r="BK136" s="1"/>
  <c r="J136" s="1"/>
  <c r="J59" s="1"/>
  <c r="J137"/>
  <c r="BE137" s="1"/>
  <c r="BI134"/>
  <c r="BH134"/>
  <c r="BG134"/>
  <c r="BF134"/>
  <c r="BE134"/>
  <c r="T134"/>
  <c r="R134"/>
  <c r="P134"/>
  <c r="BK134"/>
  <c r="J134"/>
  <c r="BI132"/>
  <c r="BH132"/>
  <c r="BG132"/>
  <c r="BF132"/>
  <c r="BE132"/>
  <c r="T132"/>
  <c r="R132"/>
  <c r="P132"/>
  <c r="BK132"/>
  <c r="J132"/>
  <c r="BI131"/>
  <c r="BH131"/>
  <c r="BG131"/>
  <c r="BF131"/>
  <c r="BE131"/>
  <c r="T131"/>
  <c r="R131"/>
  <c r="P131"/>
  <c r="BK131"/>
  <c r="J131"/>
  <c r="BI129"/>
  <c r="BH129"/>
  <c r="BG129"/>
  <c r="BF129"/>
  <c r="BE129"/>
  <c r="T129"/>
  <c r="R129"/>
  <c r="P129"/>
  <c r="BK129"/>
  <c r="J129"/>
  <c r="BI126"/>
  <c r="BH126"/>
  <c r="BG126"/>
  <c r="BF126"/>
  <c r="BE126"/>
  <c r="T126"/>
  <c r="R126"/>
  <c r="P126"/>
  <c r="BK126"/>
  <c r="J126"/>
  <c r="BI124"/>
  <c r="BH124"/>
  <c r="BG124"/>
  <c r="BF124"/>
  <c r="BE124"/>
  <c r="T124"/>
  <c r="R124"/>
  <c r="P124"/>
  <c r="BK124"/>
  <c r="J124"/>
  <c r="BI123"/>
  <c r="BH123"/>
  <c r="BG123"/>
  <c r="BF123"/>
  <c r="BE123"/>
  <c r="T123"/>
  <c r="R123"/>
  <c r="P123"/>
  <c r="BK123"/>
  <c r="J123"/>
  <c r="BI121"/>
  <c r="BH121"/>
  <c r="BG121"/>
  <c r="BF121"/>
  <c r="BE121"/>
  <c r="T121"/>
  <c r="R121"/>
  <c r="P121"/>
  <c r="BK121"/>
  <c r="J121"/>
  <c r="BI120"/>
  <c r="BH120"/>
  <c r="BG120"/>
  <c r="BF120"/>
  <c r="BE120"/>
  <c r="T120"/>
  <c r="R120"/>
  <c r="P120"/>
  <c r="BK120"/>
  <c r="J120"/>
  <c r="BI118"/>
  <c r="F34" s="1"/>
  <c r="BD52" i="1" s="1"/>
  <c r="BD51" s="1"/>
  <c r="W30" s="1"/>
  <c r="BH118" i="2"/>
  <c r="F33" s="1"/>
  <c r="BC52" i="1" s="1"/>
  <c r="BC51" s="1"/>
  <c r="BG118" i="2"/>
  <c r="F32" s="1"/>
  <c r="BB52" i="1" s="1"/>
  <c r="BB51" s="1"/>
  <c r="BF118" i="2"/>
  <c r="F31" s="1"/>
  <c r="BA52" i="1" s="1"/>
  <c r="BA51" s="1"/>
  <c r="BE118" i="2"/>
  <c r="F30" s="1"/>
  <c r="AZ52" i="1" s="1"/>
  <c r="AZ51" s="1"/>
  <c r="T118" i="2"/>
  <c r="T117" s="1"/>
  <c r="R118"/>
  <c r="R117" s="1"/>
  <c r="P118"/>
  <c r="P117" s="1"/>
  <c r="BK118"/>
  <c r="BK117" s="1"/>
  <c r="J118"/>
  <c r="J111"/>
  <c r="F109"/>
  <c r="E107"/>
  <c r="J51"/>
  <c r="F49"/>
  <c r="E47"/>
  <c r="J18"/>
  <c r="E18"/>
  <c r="F112" s="1"/>
  <c r="J17"/>
  <c r="J15"/>
  <c r="E15"/>
  <c r="F111" s="1"/>
  <c r="J14"/>
  <c r="J12"/>
  <c r="J49" s="1"/>
  <c r="E7"/>
  <c r="E105" s="1"/>
  <c r="AS51" i="1"/>
  <c r="L47"/>
  <c r="AM46"/>
  <c r="L46"/>
  <c r="AM44"/>
  <c r="L44"/>
  <c r="L42"/>
  <c r="L41"/>
  <c r="AV51" l="1"/>
  <c r="W26"/>
  <c r="AY51"/>
  <c r="W29"/>
  <c r="J198" i="2"/>
  <c r="J63" s="1"/>
  <c r="BK197"/>
  <c r="J197" s="1"/>
  <c r="J62" s="1"/>
  <c r="BK320"/>
  <c r="J320" s="1"/>
  <c r="J73" s="1"/>
  <c r="J321"/>
  <c r="J74" s="1"/>
  <c r="P266"/>
  <c r="T551"/>
  <c r="W28" i="1"/>
  <c r="AX51"/>
  <c r="J541" i="2"/>
  <c r="J88" s="1"/>
  <c r="BK540"/>
  <c r="J540" s="1"/>
  <c r="J87" s="1"/>
  <c r="J117"/>
  <c r="J58" s="1"/>
  <c r="AW51" i="1"/>
  <c r="AK27" s="1"/>
  <c r="W27"/>
  <c r="P116" i="2"/>
  <c r="P115" s="1"/>
  <c r="AU52" i="1" s="1"/>
  <c r="AU51" s="1"/>
  <c r="R197" i="2"/>
  <c r="R116" s="1"/>
  <c r="R115" s="1"/>
  <c r="T266"/>
  <c r="T116" s="1"/>
  <c r="T115" s="1"/>
  <c r="R320"/>
  <c r="BK545"/>
  <c r="J545" s="1"/>
  <c r="J89" s="1"/>
  <c r="J546"/>
  <c r="J90" s="1"/>
  <c r="J552"/>
  <c r="J92" s="1"/>
  <c r="BK551"/>
  <c r="J551" s="1"/>
  <c r="J91" s="1"/>
  <c r="F52"/>
  <c r="J109"/>
  <c r="J31"/>
  <c r="AW52" i="1" s="1"/>
  <c r="E45" i="2"/>
  <c r="F51"/>
  <c r="J30"/>
  <c r="AV52" i="1" s="1"/>
  <c r="AT52" s="1"/>
  <c r="AT51" l="1"/>
  <c r="AK26"/>
  <c r="BK116" i="2"/>
  <c r="BK115" l="1"/>
  <c r="J115" s="1"/>
  <c r="J116"/>
  <c r="J57" s="1"/>
  <c r="J56" l="1"/>
  <c r="J27"/>
  <c r="J36" l="1"/>
  <c r="AG52" i="1"/>
  <c r="AN52" l="1"/>
  <c r="AG51"/>
  <c r="AK23" l="1"/>
  <c r="AK32" s="1"/>
  <c r="AN51"/>
</calcChain>
</file>

<file path=xl/sharedStrings.xml><?xml version="1.0" encoding="utf-8"?>
<sst xmlns="http://schemas.openxmlformats.org/spreadsheetml/2006/main" count="5323" uniqueCount="1320">
  <si>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</si>
  <si>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</si>
  <si>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</si>
  <si>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</si>
  <si>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</si>
  <si>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</si>
  <si>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</si>
  <si>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{f09a5f58-7123-4fe2-9c82-408abc236c58}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</si>
  <si>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</si>
  <si>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</si>
  <si>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</si>
  <si>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</si>
  <si>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</si>
  <si>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</si>
  <si>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</si>
  <si>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</si>
  <si>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999142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</si>
  <si>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</si>
  <si>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</si>
  <si>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ZŠ Ostrov, Krušnohorská 34</t>
  </si>
  <si>
    <t>0,1</t>
  </si>
  <si>
    <t>KSO:</t>
  </si>
  <si>
    <t/>
  </si>
  <si>
    <t>CC-CZ:</t>
  </si>
  <si>
    <t>1</t>
  </si>
  <si>
    <t>Místo:</t>
  </si>
  <si>
    <t>Ostrov</t>
  </si>
  <si>
    <t>Datum:</t>
  </si>
  <si>
    <t>7.3.2018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</si>
  <si>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</si>
  <si>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</si>
  <si>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</si>
  <si>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</si>
  <si>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</si>
  <si>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</si>
  <si>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</si>
  <si>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</si>
  <si>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</si>
  <si>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G.PROJEKT - Ing. Roman Gajdoš</t>
  </si>
  <si>
    <t>Poznámka: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</si>
  <si>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 . Položky soupisu prací, které nemají ve sloupci "Cenová soustava" uveden žádný údaj (nebo R-položka), nepocházá z Cenové soustavy ÚRS._x000D__x000D_
_x000D__x000D_
Jména výrobců a obchodní názvy u položek jsou pouze informativní, uvedené jako reference technických parametrů,_x000D__x000D_
vzájemné kompatibility zařízení a dostupnosti odborného servisu. Lze použít výrobky ekvivalentních vlastností jiných výrobců._x000D__x000D_
_x000D__x000D_
Nedílnou součástí Rozpočtu a Výkazu výměr je projektová dokumentace. Nabídkové ceny mohou být vytvářeny dle Výkazu výměr pouze s projektem a jeho Výkazem výměr._x000D_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</si>
  <si>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</si>
  <si>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</si>
  <si>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</si>
  <si>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</si>
  <si>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</si>
  <si>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</si>
  <si>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</si>
  <si>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</si>
  <si>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</si>
  <si>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</si>
  <si>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</si>
  <si>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</si>
  <si>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</si>
  <si>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</si>
  <si>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</si>
  <si>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</si>
  <si>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</si>
  <si>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</si>
  <si>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</si>
  <si>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</si>
  <si>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</si>
  <si>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</si>
  <si>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</si>
  <si>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</si>
  <si>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</si>
  <si>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</si>
  <si>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</si>
  <si>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</si>
  <si>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</si>
  <si>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</si>
  <si>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</si>
  <si>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</si>
  <si>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</si>
  <si>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</si>
  <si>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</si>
  <si>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</si>
  <si>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</si>
  <si>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</si>
  <si>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</si>
  <si>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</si>
  <si>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Přístavba zdvižné vertikální plošiny do 3.np</t>
  </si>
  <si>
    <t>STA</t>
  </si>
  <si>
    <t>{add937ec-0ea9-4524-9468-ea0f40388f2b}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</si>
  <si>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</si>
  <si>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</si>
  <si>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</si>
  <si>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</si>
  <si>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</si>
  <si>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</si>
  <si>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</si>
  <si>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</si>
  <si>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01 - Přístavba zdvižné vertikální plošiny do 3.np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</si>
  <si>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</si>
  <si>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</si>
  <si>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</si>
  <si>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</si>
  <si>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</si>
  <si>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</si>
  <si>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</si>
  <si>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</si>
  <si>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</si>
  <si>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</t>
  </si>
  <si>
    <t xml:space="preserve">    6 - Úpravy povrchů, podlahy a osazování výplní</t>
  </si>
  <si>
    <t xml:space="preserve">      61 - Úprava povrchů vnitřní</t>
  </si>
  <si>
    <t xml:space="preserve">      62 - Úprava povrchů vnější</t>
  </si>
  <si>
    <t xml:space="preserve">      63 - Podlahy a podlahové konstrukce</t>
  </si>
  <si>
    <t xml:space="preserve">      64 - Osazování výplní otvorů</t>
  </si>
  <si>
    <t xml:space="preserve">    9 - Ostatní konstrukce a práce-bourání</t>
  </si>
  <si>
    <t xml:space="preserve">      94 - Lešení a stavební výtahy</t>
  </si>
  <si>
    <t xml:space="preserve">      95 - Různé dokončovací konstrukce a práce pozemních staveb</t>
  </si>
  <si>
    <t xml:space="preserve">      97 - Prorážení otvorů a ostatní bourací práce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</si>
  <si>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</si>
  <si>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</si>
  <si>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</si>
  <si>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</si>
  <si>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</si>
  <si>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</si>
  <si>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735 - Ústřední vytápění - otopná tělesa</t>
  </si>
  <si>
    <t xml:space="preserve">    741 - Elektroinstalace - silnoproud</t>
  </si>
  <si>
    <t xml:space="preserve">    762 - Konstrukce tesařské</t>
  </si>
  <si>
    <t xml:space="preserve">    763 - Konstrukce montované z desek, dílců a panelů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</si>
  <si>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</si>
  <si>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</si>
  <si>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</si>
  <si>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</si>
  <si>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783 - Dokončovací práce - nátěry</t>
  </si>
  <si>
    <t xml:space="preserve">    784 - Dokončovací práce - malby</t>
  </si>
  <si>
    <t>M - Práce a dodávky M</t>
  </si>
  <si>
    <t xml:space="preserve">    33-M - Montáže dopr.zaříz.,sklad. zař. a váh</t>
  </si>
  <si>
    <t>OST - Ostatní</t>
  </si>
  <si>
    <t xml:space="preserve">    O01 - Ostatní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</si>
  <si>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</si>
  <si>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</si>
  <si>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</si>
  <si>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</si>
  <si>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</si>
  <si>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</si>
  <si>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</si>
  <si>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</si>
  <si>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</si>
  <si>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</si>
  <si>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</si>
  <si>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</si>
  <si>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</si>
  <si>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</si>
  <si>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</si>
  <si>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</si>
  <si>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</si>
  <si>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</si>
  <si>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</si>
  <si>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</si>
  <si>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</si>
  <si>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</si>
  <si>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</si>
  <si>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</si>
  <si>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122201101</t>
  </si>
  <si>
    <t>Odkopávky a prokopávky nezapažené v hornině tř. 3 objem do 100 m3</t>
  </si>
  <si>
    <t>m3</t>
  </si>
  <si>
    <t>CS ÚRS 2017 01</t>
  </si>
  <si>
    <t>4</t>
  </si>
  <si>
    <t>1662048140</t>
  </si>
  <si>
    <t>VV</t>
  </si>
  <si>
    <t>"chodník" 1,85*3,1*0,1</t>
  </si>
  <si>
    <t>True</t>
  </si>
  <si>
    <t>122201109</t>
  </si>
  <si>
    <t>Příplatek za lepivost u odkopávek v hornině tř. 1 až 3</t>
  </si>
  <si>
    <t>1493156463</t>
  </si>
  <si>
    <t>3</t>
  </si>
  <si>
    <t>131203101</t>
  </si>
  <si>
    <t>Hloubení jam ručním nebo pneum nářadím v soudržných horninách tř. 3</t>
  </si>
  <si>
    <t>-1020440631</t>
  </si>
  <si>
    <t>"pro základ" (1,9*2,22+2,5*3,42)*0,5*1,2</t>
  </si>
  <si>
    <t>131203109</t>
  </si>
  <si>
    <t>Příplatek za lepivost u hloubení jam ručním nebo pneum nářadím v hornině tř. 3</t>
  </si>
  <si>
    <t>1242023164</t>
  </si>
  <si>
    <t>5</t>
  </si>
  <si>
    <t>161101101</t>
  </si>
  <si>
    <t>Svislé přemístění výkopku z horniny tř. 1 až 4 hl výkopu do 2,5 m</t>
  </si>
  <si>
    <t>-197275203</t>
  </si>
  <si>
    <t>"pro základ" (1,9*2,22+2,5*3,42)*0,5*0,2</t>
  </si>
  <si>
    <t>6</t>
  </si>
  <si>
    <t>162701105</t>
  </si>
  <si>
    <t>Vodorovné přemístění do 10000 m výkopku z horniny tř. 1 až 4</t>
  </si>
  <si>
    <t>1940031135</t>
  </si>
  <si>
    <t>"výkop"0,574+7,661</t>
  </si>
  <si>
    <t>"zásyp" -2,599</t>
  </si>
  <si>
    <t>7</t>
  </si>
  <si>
    <t>162701109</t>
  </si>
  <si>
    <t>Příplatek k vodorovnému přemístění výkopku z horniny tř. 1 až 4 ZKD 1000 m přes 10000 m</t>
  </si>
  <si>
    <t>-726563891</t>
  </si>
  <si>
    <t>5,636*5 'Přepočtené koeficientem množství</t>
  </si>
  <si>
    <t>8</t>
  </si>
  <si>
    <t>171201201</t>
  </si>
  <si>
    <t>Uložení sypaniny na skládky</t>
  </si>
  <si>
    <t>-920567205</t>
  </si>
  <si>
    <t>9</t>
  </si>
  <si>
    <t>171201211</t>
  </si>
  <si>
    <t>Poplatek za uložení odpadu ze sypaniny na skládce (skládkovné)</t>
  </si>
  <si>
    <t>t</t>
  </si>
  <si>
    <t>-1659860809</t>
  </si>
  <si>
    <t>5,636*1,8 'Přepočtené koeficientem množství</t>
  </si>
  <si>
    <t>174101101</t>
  </si>
  <si>
    <t>Zásyp jam, šachet rýh nebo kolem objektů sypaninou se zhutněním</t>
  </si>
  <si>
    <t>1706667409</t>
  </si>
  <si>
    <t>"původním výkopem"  (1,9*2,22+2,5*3,42)*0,5*1,2-(1,9*2,22*1,2)</t>
  </si>
  <si>
    <t>Zakládání</t>
  </si>
  <si>
    <t>11</t>
  </si>
  <si>
    <t>271532213</t>
  </si>
  <si>
    <t>Násyp pod základové konstrukce se zhutněním z hrubého kameniva frakce 8 až 16 mm</t>
  </si>
  <si>
    <t>-1333657672</t>
  </si>
  <si>
    <t>"zámková dlažba " 1,85*3,1*0,15</t>
  </si>
  <si>
    <t>12</t>
  </si>
  <si>
    <t>271572211</t>
  </si>
  <si>
    <t>Násyp pod základové konstrukce se zhutněním z netříděného štěrkopísku</t>
  </si>
  <si>
    <t>-823218262</t>
  </si>
  <si>
    <t>"šachta  tl. 550 mm|" 1,9*2,22*0,55</t>
  </si>
  <si>
    <t>13</t>
  </si>
  <si>
    <t>273313711</t>
  </si>
  <si>
    <t>Základové desky z betonu tř. C 20/25</t>
  </si>
  <si>
    <t>-1311521834</t>
  </si>
  <si>
    <t>"podkladní deska tl. 150" 1,9*2,22*0,15</t>
  </si>
  <si>
    <t>14</t>
  </si>
  <si>
    <t>273351215</t>
  </si>
  <si>
    <t>Zřízení bednění stěn základových desek</t>
  </si>
  <si>
    <t>m2</t>
  </si>
  <si>
    <t>-1689708945</t>
  </si>
  <si>
    <t>0,15*(1,9*2+2,222)</t>
  </si>
  <si>
    <t>273351216</t>
  </si>
  <si>
    <t>Odstranění bednění stěn základových desek</t>
  </si>
  <si>
    <t>-390068078</t>
  </si>
  <si>
    <t>16</t>
  </si>
  <si>
    <t>273321611</t>
  </si>
  <si>
    <t>Základové desky ze ŽB tř. C 30/37 V</t>
  </si>
  <si>
    <t>300269198</t>
  </si>
  <si>
    <t>"deska tl. 300 mm" 1,8*2,02*0,3+0,3*0,3*0,15*4</t>
  </si>
  <si>
    <t>17</t>
  </si>
  <si>
    <t>273361412</t>
  </si>
  <si>
    <t>Výztuž základových desek ze svařovaných sítí do 6 kg/m2</t>
  </si>
  <si>
    <t>-1689095040</t>
  </si>
  <si>
    <t>PP</t>
  </si>
  <si>
    <t>Výztuž základových konstrukcí desek ze svařovaných sítí, hmotnosti přes 3,5 do 6 kg/m2</t>
  </si>
  <si>
    <t>"2x150/150/8" (1,95*2,17)*2*5,36*1,3*0,001</t>
  </si>
  <si>
    <t>18</t>
  </si>
  <si>
    <t>274313711</t>
  </si>
  <si>
    <t>Základové pásy z betonu tř. C 20/25</t>
  </si>
  <si>
    <t>-1459712572</t>
  </si>
  <si>
    <t>"pás tl. 150 mm" 0,15*(1,8*2+2,22)*0,5</t>
  </si>
  <si>
    <t>"pás tl. 250 mm" 0,25*(1,8*2+1,52)*0,2</t>
  </si>
  <si>
    <t>19</t>
  </si>
  <si>
    <t>274351215</t>
  </si>
  <si>
    <t>Zřízení bednění stěn základových pásů</t>
  </si>
  <si>
    <t>912044553</t>
  </si>
  <si>
    <t>(1,9*2+2,22)*0,5*2</t>
  </si>
  <si>
    <t>(1,8*2+1,52)*0,2</t>
  </si>
  <si>
    <t>20</t>
  </si>
  <si>
    <t>274351216</t>
  </si>
  <si>
    <t>Odstranění bednění stěn základových pásů</t>
  </si>
  <si>
    <t>-2071722</t>
  </si>
  <si>
    <t>Svislé a kompletní konstrukce</t>
  </si>
  <si>
    <t>310238211</t>
  </si>
  <si>
    <t>Zazdívka otvorů pl do 1 m2 ve zdivu nadzákladovém cihlami pálenými na MVC</t>
  </si>
  <si>
    <t>-652331252</t>
  </si>
  <si>
    <t>"ostění" 0,45*(1,5*2+1,3)*2*0,3</t>
  </si>
  <si>
    <t>22</t>
  </si>
  <si>
    <t>310278842</t>
  </si>
  <si>
    <t>Zazdívka otvorů pl do 1 m2 ve zdivu nadzákladovém z nepálených tvárnic tl do 300 mm</t>
  </si>
  <si>
    <t>-1274697515</t>
  </si>
  <si>
    <t>Zazdívka otvorů ve zdivu nadzákladovém nepálenými tvárnicemi plochy přes 0,25 m2 do 1 m2 , ve zdi tl. do 300 mm</t>
  </si>
  <si>
    <t>P</t>
  </si>
  <si>
    <t>Poznámka k položce:
srovnatelné pro tl. zdiva 450 mm - cena je za m3</t>
  </si>
  <si>
    <t>"zazdívka otvoru" 0,45*(1,15*0,655*2+1,15*0,325)</t>
  </si>
  <si>
    <t>23</t>
  </si>
  <si>
    <t>317941123</t>
  </si>
  <si>
    <t>Osazování ocelových válcovaných nosníků na zdivu I, IE, U, UE nebo L do č 22</t>
  </si>
  <si>
    <t>600417828</t>
  </si>
  <si>
    <t>"U 160" 2*1,5*3*18,8*0,001</t>
  </si>
  <si>
    <t>"I 160" 1*1,5*3*17,9*0,001</t>
  </si>
  <si>
    <t>24</t>
  </si>
  <si>
    <t>M</t>
  </si>
  <si>
    <t>130107180</t>
  </si>
  <si>
    <t>ocel profilová IPN, v jakosti 11 375, h=160 mm</t>
  </si>
  <si>
    <t>1268998078</t>
  </si>
  <si>
    <t>Poznámka k položce:
Hmotnost: 17,90 kg/m</t>
  </si>
  <si>
    <t>"I 160" 1*1,5*3*17,9*0,001*1,09</t>
  </si>
  <si>
    <t>25</t>
  </si>
  <si>
    <t>130108220</t>
  </si>
  <si>
    <t>ocel profilová UPN, v jakosti 11 375, h=160 mm</t>
  </si>
  <si>
    <t>-1783930162</t>
  </si>
  <si>
    <t>Poznámka k položce:
Hmotnost: 18,80 kg/m</t>
  </si>
  <si>
    <t>"U 160" 2*1,5*3*18,8*0,001*1,09</t>
  </si>
  <si>
    <t>26</t>
  </si>
  <si>
    <t>317234410</t>
  </si>
  <si>
    <t>Vyzdívka mezi nosníky z cihel pálených na MC</t>
  </si>
  <si>
    <t>-197852052</t>
  </si>
  <si>
    <t>"1.np" 0,45*1,5*0,16</t>
  </si>
  <si>
    <t>"2.np" 0,45*1,5*0,16</t>
  </si>
  <si>
    <t>"3.np" 0,45*1,5*0,16</t>
  </si>
  <si>
    <t>27</t>
  </si>
  <si>
    <t>319201321</t>
  </si>
  <si>
    <t>Vyrovnání nerovného povrchu zdiva tl do 30 mm maltou</t>
  </si>
  <si>
    <t>1138311684</t>
  </si>
  <si>
    <t>Vyrovnání nerovného povrchu vnitřního i vnějšího zdiva bez odsekání vadných cihel, maltou (s dodáním hmot) tl. do 30 mm</t>
  </si>
  <si>
    <t>"po odsekání omítky" 2,02*11,66-(1,15*1,325*2+1,15*1,301)</t>
  </si>
  <si>
    <t>"po vybourání zdiva" 0,45*(0,8*2*2+0,824*2)</t>
  </si>
  <si>
    <t>28</t>
  </si>
  <si>
    <t>346481122</t>
  </si>
  <si>
    <t>Zaplentování rýh, potrubí, výklenků nebo nik ve stropu keramickým pletivem</t>
  </si>
  <si>
    <t>-1473182877</t>
  </si>
  <si>
    <t>"1.np-3.np" 1,5*(0,45+0,16*2)*3</t>
  </si>
  <si>
    <t>Komunikace</t>
  </si>
  <si>
    <t>29</t>
  </si>
  <si>
    <t>451577877</t>
  </si>
  <si>
    <t>Podklad nebo lože pod dlažbu vodorovný nebo do sklonu 1:5 ze štěrkopísku tl do 100 mm</t>
  </si>
  <si>
    <t>-1039516447</t>
  </si>
  <si>
    <t>30</t>
  </si>
  <si>
    <t>596211110</t>
  </si>
  <si>
    <t>Kladení zámkové dlažby komunikací pro pěší tl 60 mm skupiny A pl do 50 m2</t>
  </si>
  <si>
    <t>-1920014666</t>
  </si>
  <si>
    <t>"zámková dlažba u  výtahu" 1,85*3,1</t>
  </si>
  <si>
    <t>31</t>
  </si>
  <si>
    <t>592453080</t>
  </si>
  <si>
    <t>dlažba tvarově jednoduchá 20 x 10 x 6 cm přírodní</t>
  </si>
  <si>
    <t>1421087305</t>
  </si>
  <si>
    <t>5,735*1,01 'Přepočtené koeficientem množství</t>
  </si>
  <si>
    <t>32</t>
  </si>
  <si>
    <t>916231213</t>
  </si>
  <si>
    <t>Osazení chodníkového obrubníku betonového stojatého s boční opěrou do lože z betonu prostého</t>
  </si>
  <si>
    <t>m</t>
  </si>
  <si>
    <t>2023035321</t>
  </si>
  <si>
    <t>(3,1+1,85)*2</t>
  </si>
  <si>
    <t>33</t>
  </si>
  <si>
    <t>592173040</t>
  </si>
  <si>
    <t>obrubník betonový zahradní přírodní šedá 50x5x20 cm</t>
  </si>
  <si>
    <t>kus</t>
  </si>
  <si>
    <t>-1768126800</t>
  </si>
  <si>
    <t>(9,9+0,1)*2</t>
  </si>
  <si>
    <t>20*2 'Přepočtené koeficientem množství</t>
  </si>
  <si>
    <t>Úpravy povrchů, podlahy a osazování výplní</t>
  </si>
  <si>
    <t>61</t>
  </si>
  <si>
    <t>Úprava povrchů vnitřní</t>
  </si>
  <si>
    <t>34</t>
  </si>
  <si>
    <t>612135101</t>
  </si>
  <si>
    <t>Hrubá výplň rýh ve stěnách maltou jakékoli šířky rýhy</t>
  </si>
  <si>
    <t>5821642</t>
  </si>
  <si>
    <t>Hrubá výplň rýh maltou jakékoli šířky rýhy ve stěnách</t>
  </si>
  <si>
    <t>"elektroinstalace"  2,0</t>
  </si>
  <si>
    <t>35</t>
  </si>
  <si>
    <t>612325302</t>
  </si>
  <si>
    <t>Vápenocementová štuková omítka ostění nebo nadpraží</t>
  </si>
  <si>
    <t>73668557</t>
  </si>
  <si>
    <t>Vápenocementová nebo vápenná omítka ostění nebo nadpraží štuková</t>
  </si>
  <si>
    <t>"dveře 1150/2125" 0,45*(1,15+2,125*2)*3+0,3*1,5*3</t>
  </si>
  <si>
    <t>36</t>
  </si>
  <si>
    <t>612142001</t>
  </si>
  <si>
    <t>Potažení vnitřních stěn sklovláknitým pletivem vtlačeným do tenkovrstvé hmoty</t>
  </si>
  <si>
    <t>1593413091</t>
  </si>
  <si>
    <t>Potažení vnitřních ploch pletivem v ploše nebo pruzích, na plném podkladu sklovláknitým vtlačením do tmelu stěn</t>
  </si>
  <si>
    <t>"dozdívky" 1,2*(0,655*2+0,325)*2</t>
  </si>
  <si>
    <t>37</t>
  </si>
  <si>
    <t>612311131</t>
  </si>
  <si>
    <t>Potažení vnitřních stěn vápenným štukem tloušťky do 3 mm</t>
  </si>
  <si>
    <t>2078056508</t>
  </si>
  <si>
    <t>Potažení vnitřních ploch štukem tloušťky do 3 mm svislých konstrukcí stěn</t>
  </si>
  <si>
    <t>38</t>
  </si>
  <si>
    <t>619995001</t>
  </si>
  <si>
    <t>Začištění omítek kolem oken, dveří, podlah nebo obkladů</t>
  </si>
  <si>
    <t>988588733</t>
  </si>
  <si>
    <t>Začištění omítek (s dodáním hmot) kolem oken, dveří, podlah, obkladů apod.</t>
  </si>
  <si>
    <t>"dveře 1150/2125" (1,15+2,125*2)*3</t>
  </si>
  <si>
    <t>39</t>
  </si>
  <si>
    <t>617331141</t>
  </si>
  <si>
    <t>Cementová omítka štuková dvouvrstvá světlíků nebo výtahopvých šachet nanášená ručně</t>
  </si>
  <si>
    <t>2071065022</t>
  </si>
  <si>
    <t>Omítka cementová vnitřních ploch nanášená ručně dvouvrstvá, tloušťky jádrové omítky do 10 mm a tloušťky štuku do 3 mm štuková plstí hlazená světlíků nebo výtahových šachet uzavřených nebo omezených prostor</t>
  </si>
  <si>
    <t>62</t>
  </si>
  <si>
    <t>Úprava povrchů vnější</t>
  </si>
  <si>
    <t>40</t>
  </si>
  <si>
    <t>622511111</t>
  </si>
  <si>
    <t>Tenkovrstvá akrylátová mozaiková střednězrnná omítka včetně penetrace vnějších stěn</t>
  </si>
  <si>
    <t>1503258743</t>
  </si>
  <si>
    <t>Omítka tenkovrstvá akrylátová vnějších ploch probarvená, včetně penetrace podkladu mozaiková střednězrnná stěn</t>
  </si>
  <si>
    <t>"sokl" (2,02+1,8*2-1,15)*1,3+0,3*1,3*2</t>
  </si>
  <si>
    <t>41</t>
  </si>
  <si>
    <t>622511051</t>
  </si>
  <si>
    <t>Tenkovrstvá akrylátová rýhovaná omítka tl. 2,0 mm včetně penetrace vnějších stěn</t>
  </si>
  <si>
    <t>18281964</t>
  </si>
  <si>
    <t>Omítka tenkovrstvá akrylátová vnějších ploch probarvená, včetně penetrace podkladu rýhovaná, tloušťky 2,0 mm stěn</t>
  </si>
  <si>
    <t>"opláštění šachty" (2,02+1,8*2)*11,66-1,15*2,125</t>
  </si>
  <si>
    <t>"ostění" 0,3*(1,2+2,2*2)</t>
  </si>
  <si>
    <t>"podhled, štít" 2,2*0,5+(2,2+2,5*2)*0,3</t>
  </si>
  <si>
    <t>"sokl"-((2,02+1,8*2-1,15)*1,3+0,3*1,3*2)</t>
  </si>
  <si>
    <t>42</t>
  </si>
  <si>
    <t>783823131</t>
  </si>
  <si>
    <t>Penetrační akrylátový nátěr hladkých, tenkovrstvých zrnitých nebo štukových omítek</t>
  </si>
  <si>
    <t>-476121575</t>
  </si>
  <si>
    <t>Penetrační nátěr omítek hladkých omítek hladkých, zrnitých tenkovrstvých nebo štukových stupně členitosti 1 a 2 akrylátový</t>
  </si>
  <si>
    <t>43</t>
  </si>
  <si>
    <t>622221031</t>
  </si>
  <si>
    <t>Montáž kontaktního zateplení vnějších stěn z minerální vlny s podélnou orientací vláken tl do 160 mm</t>
  </si>
  <si>
    <t>-700686711</t>
  </si>
  <si>
    <t>Montáž kontaktního zateplení z desek z minerální vlny s podélnou orientací vláken na vnější stěny, tloušťky desek přes 120 do 160 mm</t>
  </si>
  <si>
    <t>"opláštění šachty" (1,7+1,6*2+0,2*2)*11,66-1,15*2,125</t>
  </si>
  <si>
    <t>44</t>
  </si>
  <si>
    <t>631515380</t>
  </si>
  <si>
    <t>deska minerální izolační TF PROFI tl. 160 mm</t>
  </si>
  <si>
    <t>-280352031</t>
  </si>
  <si>
    <t>Poznámka k položce:
podélná vlákna</t>
  </si>
  <si>
    <t>59,354*1,02 'Přepočtené koeficientem množství</t>
  </si>
  <si>
    <t>45</t>
  </si>
  <si>
    <t>622252001</t>
  </si>
  <si>
    <t>Montáž zakládacích soklových lišt kontaktního zateplení</t>
  </si>
  <si>
    <t>-1796792040</t>
  </si>
  <si>
    <t>Montáž lišt kontaktního zateplení zakládacích soklových připevněných hmoždinkami</t>
  </si>
  <si>
    <t>1,7+1,6*2</t>
  </si>
  <si>
    <t>46</t>
  </si>
  <si>
    <t>590516380</t>
  </si>
  <si>
    <t>lišta zakládací LO 163 mm tl.1,0mm</t>
  </si>
  <si>
    <t>-348588704</t>
  </si>
  <si>
    <t>4,9*1,05 'Přepočtené koeficientem množství</t>
  </si>
  <si>
    <t>47</t>
  </si>
  <si>
    <t>622252002</t>
  </si>
  <si>
    <t>Montáž ostatních lišt kontaktního zateplení</t>
  </si>
  <si>
    <t>-1766708906</t>
  </si>
  <si>
    <t>Montáž lišt kontaktního zateplení ostatních stěnových, dilatačních apod. lepených do tmelu</t>
  </si>
  <si>
    <t>" dilatační rohová" 12*2</t>
  </si>
  <si>
    <t>" rohová začiš. s text." 1,15+2,125*2</t>
  </si>
  <si>
    <t>48</t>
  </si>
  <si>
    <t>590515020</t>
  </si>
  <si>
    <t>profil dilatační rohový , dl. 2,5 m</t>
  </si>
  <si>
    <t>1484953532</t>
  </si>
  <si>
    <t>24*1,05 'Přepočtené koeficientem množství</t>
  </si>
  <si>
    <t>49</t>
  </si>
  <si>
    <t>590514800</t>
  </si>
  <si>
    <t>lišta rohová Al 10/10 cm s tkaninou bal. 2,5 m</t>
  </si>
  <si>
    <t>768632087</t>
  </si>
  <si>
    <t>5,4*1,05 'Přepočtené koeficientem množství</t>
  </si>
  <si>
    <t>63</t>
  </si>
  <si>
    <t>Podlahy a podlahové konstrukce</t>
  </si>
  <si>
    <t>50</t>
  </si>
  <si>
    <t>632450124</t>
  </si>
  <si>
    <t>Vyrovnávací cementový potěr tl do 50 mm ze suchých směsí provedený v pásu</t>
  </si>
  <si>
    <t>1203639616</t>
  </si>
  <si>
    <t>"dveře" 0,45*1,15*3+0,25*1,15</t>
  </si>
  <si>
    <t>64</t>
  </si>
  <si>
    <t>Osazování výplní otvorů</t>
  </si>
  <si>
    <t>51</t>
  </si>
  <si>
    <t>644941111</t>
  </si>
  <si>
    <t>Osazování ventilačních mřížek velikosti do 150 x 150 mm</t>
  </si>
  <si>
    <t>1442860388</t>
  </si>
  <si>
    <t>52</t>
  </si>
  <si>
    <t>562456110</t>
  </si>
  <si>
    <t>mřížka větrací plast VM 150x150 B bílá se síťovinou</t>
  </si>
  <si>
    <t>-1061226940</t>
  </si>
  <si>
    <t>mřížka větrací plast 150x150 bílá se síťovinou</t>
  </si>
  <si>
    <t>1*1,05 'Přepočtené koeficientem množství</t>
  </si>
  <si>
    <t>53</t>
  </si>
  <si>
    <t>644941121</t>
  </si>
  <si>
    <t>Montáž průchodky k větrací mřížce se zhotovením otvoru v tepelné izolaci</t>
  </si>
  <si>
    <t>1293166766</t>
  </si>
  <si>
    <t>54</t>
  </si>
  <si>
    <t>286112380</t>
  </si>
  <si>
    <t>trubka KGEM s hrdlem 150X4,0X500 SN4KOEX,PVC</t>
  </si>
  <si>
    <t>-524079990</t>
  </si>
  <si>
    <t>trubka kanalizační plastová s hrdlem KG KOEX 150X4,0X500 SN4</t>
  </si>
  <si>
    <t>" pro větrání 0,2m" 0,5</t>
  </si>
  <si>
    <t>0,5*1,05 'Přepočtené koeficientem množství</t>
  </si>
  <si>
    <t>Ostatní konstrukce a práce-bourání</t>
  </si>
  <si>
    <t>55</t>
  </si>
  <si>
    <t>974082113</t>
  </si>
  <si>
    <t>Vysekání rýh pro vodiče v omítce MV nebo MVC stěn š do 50 mm</t>
  </si>
  <si>
    <t>-753390180</t>
  </si>
  <si>
    <t>Vysekání rýh pro vodiče v omítce vápenné nebo vápenocementové stěn, šířky do 50 mm</t>
  </si>
  <si>
    <t>"elektroinstalace"  35,0</t>
  </si>
  <si>
    <t>94</t>
  </si>
  <si>
    <t>Lešení a stavební výtahy</t>
  </si>
  <si>
    <t>56</t>
  </si>
  <si>
    <t>949311112</t>
  </si>
  <si>
    <t>Montáž lešení trubkového do šachet o půdorysné ploše do 6 m2 v do 20 m</t>
  </si>
  <si>
    <t>1897705055</t>
  </si>
  <si>
    <t>57</t>
  </si>
  <si>
    <t>949311211</t>
  </si>
  <si>
    <t>Příplatek k lešení trubkovému do šachet do 6 m2 v do 30 m za první a ZKD den použití</t>
  </si>
  <si>
    <t>1259301102</t>
  </si>
  <si>
    <t>12*15 'Přepočtené koeficientem množství</t>
  </si>
  <si>
    <t>58</t>
  </si>
  <si>
    <t>949311812</t>
  </si>
  <si>
    <t>Demontáž lešení trubkového do šachet o půdorysné ploše do 6 m2 v do 20 m</t>
  </si>
  <si>
    <t>295598517</t>
  </si>
  <si>
    <t>59</t>
  </si>
  <si>
    <t>941111122</t>
  </si>
  <si>
    <t>Montáž lešení řadového trubkového lehkého s podlahami zatížení do 200 kg/m2 š do 1,2 m v do 25 m</t>
  </si>
  <si>
    <t>-2141031654</t>
  </si>
  <si>
    <t>"vnější" 11,45*(2+1,8*2+1,2*2)</t>
  </si>
  <si>
    <t>60</t>
  </si>
  <si>
    <t>941111222</t>
  </si>
  <si>
    <t>Příplatek k lešení řadovému trubkovému lehkému s podlahami š 1,2 m v 25 m za první a ZKD den použití</t>
  </si>
  <si>
    <t>-1569837068</t>
  </si>
  <si>
    <t>91,6*15 'Přepočtené koeficientem množství</t>
  </si>
  <si>
    <t>941111822</t>
  </si>
  <si>
    <t>Demontáž lešení řadového trubkového lehkého s podlahami zatížení do 200 kg/m2 š do 1,2 m v do 25 m</t>
  </si>
  <si>
    <t>1473476600</t>
  </si>
  <si>
    <t>95</t>
  </si>
  <si>
    <t>Různé dokončovací konstrukce a práce pozemních staveb</t>
  </si>
  <si>
    <t>952901111</t>
  </si>
  <si>
    <t>Vyčištění budov bytové a občanské výstavby při výšce podlaží do 4 m</t>
  </si>
  <si>
    <t>1034425514</t>
  </si>
  <si>
    <t>"šachta" 1,6*1,7</t>
  </si>
  <si>
    <t>"1.np-3.np" 10*3</t>
  </si>
  <si>
    <t>97</t>
  </si>
  <si>
    <t>Prorážení otvorů a ostatní bourací práce</t>
  </si>
  <si>
    <t>967031142</t>
  </si>
  <si>
    <t>Přisekání rovných ostění v cihelném zdivu na MC</t>
  </si>
  <si>
    <t>1560333720</t>
  </si>
  <si>
    <t>"po vybourání parapetu" 0,45*(0,8*2*2+0,824*2)</t>
  </si>
  <si>
    <t>919735112</t>
  </si>
  <si>
    <t>Řezání stávajícího živičného krytu hl do 100 mm</t>
  </si>
  <si>
    <t>-1242498476</t>
  </si>
  <si>
    <t>65</t>
  </si>
  <si>
    <t>113107142</t>
  </si>
  <si>
    <t>Odstranění podkladu pl do 50 m2 živičných tl 100 mm</t>
  </si>
  <si>
    <t>6164688</t>
  </si>
  <si>
    <t>1,9*2,2+3,1*1,9</t>
  </si>
  <si>
    <t>66</t>
  </si>
  <si>
    <t>968062355</t>
  </si>
  <si>
    <t>Vybourání dřevěných rámů oken dvojitých nebo zdvojených pl do 2 m2</t>
  </si>
  <si>
    <t>-996983835</t>
  </si>
  <si>
    <t>"okno 1150/1325" 1,15*1,325*2</t>
  </si>
  <si>
    <t>"okno 1150/1325" 1,15*1,301*1</t>
  </si>
  <si>
    <t>67</t>
  </si>
  <si>
    <t>966055121</t>
  </si>
  <si>
    <t>Vybourání částí ŽB říms vyložených přes 500 mm</t>
  </si>
  <si>
    <t>1863155996</t>
  </si>
  <si>
    <t>68</t>
  </si>
  <si>
    <t>967042713</t>
  </si>
  <si>
    <t>Odsekání zdiva z kamene nebo betonu plošné tl do 150 mm</t>
  </si>
  <si>
    <t>-2013169686</t>
  </si>
  <si>
    <t>"odsekání soklu" 2,22*1,95</t>
  </si>
  <si>
    <t>69</t>
  </si>
  <si>
    <t>971033561</t>
  </si>
  <si>
    <t>Vybourání otvorů ve zdivu cihelném pl do 1 m2 na MVC nebo MV tl do 600 mm</t>
  </si>
  <si>
    <t>1386324808</t>
  </si>
  <si>
    <t>"parapetní zdivo" 0,45*1,15*(0,8*2+0,824)</t>
  </si>
  <si>
    <t>70</t>
  </si>
  <si>
    <t>973042251</t>
  </si>
  <si>
    <t>Vysekání kapes ve zdivu z betonu pl do 0,10 m2 hl do 300 mm</t>
  </si>
  <si>
    <t>1120808787</t>
  </si>
  <si>
    <t>"pro žb desku" 4</t>
  </si>
  <si>
    <t>71</t>
  </si>
  <si>
    <t>978036191</t>
  </si>
  <si>
    <t>Otlučení vnějších omítek břízolitových o rozsahu do 100 %</t>
  </si>
  <si>
    <t>1799215955</t>
  </si>
  <si>
    <t>" v místě šachty" 2,02*(11,66-1,3)-(1,15*1,325*2+1,15*1,301)</t>
  </si>
  <si>
    <t>72</t>
  </si>
  <si>
    <t>978059641</t>
  </si>
  <si>
    <t>Odsekání a odebrání obkladů stěn z vnějších obkládaček pl přes 1 m2</t>
  </si>
  <si>
    <t>126361061</t>
  </si>
  <si>
    <t>"odsekání obkladu " 2,22*1,3</t>
  </si>
  <si>
    <t>997</t>
  </si>
  <si>
    <t>Přesun sutě</t>
  </si>
  <si>
    <t>73</t>
  </si>
  <si>
    <t>997013153</t>
  </si>
  <si>
    <t>Vnitrostaveništní doprava suti a vybouraných hmot pro budovy v do 12 m s omezením mechanizace</t>
  </si>
  <si>
    <t>-1167529846</t>
  </si>
  <si>
    <t>Vnitrostaveništní doprava suti a vybouraných hmot vodorovně do 50 m svisle s omezením mechanizace pro budovy a haly výšky přes 9 do 12 m</t>
  </si>
  <si>
    <t>74</t>
  </si>
  <si>
    <t>997013501</t>
  </si>
  <si>
    <t>Odvoz suti a vybouraných hmot na skládku nebo meziskládku do 1 km se složením</t>
  </si>
  <si>
    <t>-170751294</t>
  </si>
  <si>
    <t>Odvoz suti a vybouraných hmot na skládku nebo meziskládku se složením, na vzdálenost do 1 km</t>
  </si>
  <si>
    <t>75</t>
  </si>
  <si>
    <t>997013509</t>
  </si>
  <si>
    <t>Příplatek k odvozu suti a vybouraných hmot na skládku ZKD 1 km přes 1 km</t>
  </si>
  <si>
    <t>1965520379</t>
  </si>
  <si>
    <t>Odvoz suti a vybouraných hmot na skládku nebo meziskládku se složením, na vzdálenost Příplatek k ceně za každý další i započatý 1 km přes 1 km</t>
  </si>
  <si>
    <t>8,279*25 'Přepočtené koeficientem množství</t>
  </si>
  <si>
    <t>76</t>
  </si>
  <si>
    <t>997013831</t>
  </si>
  <si>
    <t>Poplatek za uložení stavebního směsného odpadu na skládce (skládkovné)</t>
  </si>
  <si>
    <t>2030643342</t>
  </si>
  <si>
    <t>Poplatek za uložení stavebního odpadu na skládce (skládkovné) směsného</t>
  </si>
  <si>
    <t>7,886-1,823</t>
  </si>
  <si>
    <t>77</t>
  </si>
  <si>
    <t>997221845</t>
  </si>
  <si>
    <t>Poplatek za uložení odpadu z asfaltových povrchů na skládce (skládkovné)</t>
  </si>
  <si>
    <t>-25265438</t>
  </si>
  <si>
    <t>Poplatek za uložení stavebního odpadu na skládce (skládkovné) z asfaltových povrchů</t>
  </si>
  <si>
    <t>998</t>
  </si>
  <si>
    <t>Přesun hmot</t>
  </si>
  <si>
    <t>78</t>
  </si>
  <si>
    <t>998017002</t>
  </si>
  <si>
    <t>Přesun hmot s omezením mechanizace pro budovy v do 12 m</t>
  </si>
  <si>
    <t>985857912</t>
  </si>
  <si>
    <t>Přesun hmot pro budovy občanské výstavby, bydlení, výrobu a služby s omezením mechanizace vodorovná dopravní vzdálenost do 100 m pro budovy s jakoukoliv nosnou konstrukcí výšky přes 6 do 12 m</t>
  </si>
  <si>
    <t>PSV</t>
  </si>
  <si>
    <t>Práce a dodávky PSV</t>
  </si>
  <si>
    <t>711</t>
  </si>
  <si>
    <t>Izolace proti vodě, vlhkosti a plynům</t>
  </si>
  <si>
    <t>79</t>
  </si>
  <si>
    <t>711111001</t>
  </si>
  <si>
    <t>Provedení izolace proti zemní vlhkosti vodorovné za studena nátěrem penetračním</t>
  </si>
  <si>
    <t>-113850520</t>
  </si>
  <si>
    <t>"na podkladní desku" 1,9*2,22</t>
  </si>
  <si>
    <t>80</t>
  </si>
  <si>
    <t>111631500</t>
  </si>
  <si>
    <t>lak asfaltový ALP- 20 kg</t>
  </si>
  <si>
    <t>-1606965822</t>
  </si>
  <si>
    <t>4,218*0,0003 'Přepočtené koeficientem množství</t>
  </si>
  <si>
    <t>81</t>
  </si>
  <si>
    <t>711112001</t>
  </si>
  <si>
    <t>Provedení izolace proti zemní vlhkosti svislé za studena nátěrem penetračním</t>
  </si>
  <si>
    <t>-375659973</t>
  </si>
  <si>
    <t>"nové stěny" (1,8*2+2,02)*0,5</t>
  </si>
  <si>
    <t>"původní" 2,02*0,8</t>
  </si>
  <si>
    <t>82</t>
  </si>
  <si>
    <t>-2100583069</t>
  </si>
  <si>
    <t>4,426*0,00035 'Přepočtené koeficientem množství</t>
  </si>
  <si>
    <t>83</t>
  </si>
  <si>
    <t>711141559</t>
  </si>
  <si>
    <t>Provedení izolace proti zemní vlhkosti pásy přitavením vodorovné NAIP</t>
  </si>
  <si>
    <t>2053200262</t>
  </si>
  <si>
    <t>84</t>
  </si>
  <si>
    <t>628522540</t>
  </si>
  <si>
    <t>pás asfaltovaný modifikovaný SBS  40 Special mineral</t>
  </si>
  <si>
    <t>1569951218</t>
  </si>
  <si>
    <t>4,219*1,15 'Přepočtené koeficientem množství</t>
  </si>
  <si>
    <t>85</t>
  </si>
  <si>
    <t>711142559</t>
  </si>
  <si>
    <t>Provedení izolace proti zemní vlhkosti pásy přitavením svislé NAIP</t>
  </si>
  <si>
    <t>-1698556237</t>
  </si>
  <si>
    <t>"stěny" (1,8*2+2,02)*0,5</t>
  </si>
  <si>
    <t>86</t>
  </si>
  <si>
    <t>-1839016413</t>
  </si>
  <si>
    <t>4,426*1,2 'Přepočtené koeficientem množství</t>
  </si>
  <si>
    <t>87</t>
  </si>
  <si>
    <t>711491172</t>
  </si>
  <si>
    <t>Provedení izolace proti tlakové vodě vodorovné z textilií vrstva ochranná</t>
  </si>
  <si>
    <t>-442468508</t>
  </si>
  <si>
    <t>"vodorovná"1,8*2,02</t>
  </si>
  <si>
    <t>88</t>
  </si>
  <si>
    <t>693111460</t>
  </si>
  <si>
    <t>textilie  63 63/30 300 g/m2 do š 8,8 m</t>
  </si>
  <si>
    <t>-1825074532</t>
  </si>
  <si>
    <t>geotextilie netkaná PP 300 g/m2 do š 8,8 m</t>
  </si>
  <si>
    <t>3,636*1,15 'Přepočtené koeficientem množství</t>
  </si>
  <si>
    <t>89</t>
  </si>
  <si>
    <t>711491272</t>
  </si>
  <si>
    <t>Provedení izolace proti tlakové vodě svislé z textilií vrstva ochranná</t>
  </si>
  <si>
    <t>218515781</t>
  </si>
  <si>
    <t>"stěny " (1,8+2,02)*2*0,3</t>
  </si>
  <si>
    <t>90</t>
  </si>
  <si>
    <t>1300072458</t>
  </si>
  <si>
    <t>2,292*1,2 'Přepočtené koeficientem množství</t>
  </si>
  <si>
    <t>91</t>
  </si>
  <si>
    <t>998711102</t>
  </si>
  <si>
    <t>Přesun hmot pro izolace proti vodě, vlhkosti a plynům v objektech výšky do 12 m</t>
  </si>
  <si>
    <t>1569398826</t>
  </si>
  <si>
    <t>712</t>
  </si>
  <si>
    <t>Povlakové krytiny</t>
  </si>
  <si>
    <t>92</t>
  </si>
  <si>
    <t>712491171</t>
  </si>
  <si>
    <t>Provedení povlakové krytiny střech do 30° podkladní textilní vrstvy</t>
  </si>
  <si>
    <t>-1170372746</t>
  </si>
  <si>
    <t>"pod plech" 2,2*2,2</t>
  </si>
  <si>
    <t>93</t>
  </si>
  <si>
    <t>283292230</t>
  </si>
  <si>
    <t>fólie strukturovaná pod plechovou krytinu 1,5 x 30 m</t>
  </si>
  <si>
    <t>1843093554</t>
  </si>
  <si>
    <t>4,84*1,2 'Přepočtené koeficientem množství</t>
  </si>
  <si>
    <t>998712102</t>
  </si>
  <si>
    <t>Přesun hmot pro krytiny povlakové v objektech v do 12 m</t>
  </si>
  <si>
    <t>500851643</t>
  </si>
  <si>
    <t>713</t>
  </si>
  <si>
    <t>Izolace tepelné</t>
  </si>
  <si>
    <t>713111111</t>
  </si>
  <si>
    <t>Montáž izolace tepelné vrchem stropů volně kladenými rohožemi, pásy, dílci, deskami</t>
  </si>
  <si>
    <t>563980261</t>
  </si>
  <si>
    <t>"zastropení šachty" 2,2*2,2</t>
  </si>
  <si>
    <t>96</t>
  </si>
  <si>
    <t>283292210</t>
  </si>
  <si>
    <t>fólie parotěsná zábrana s hliníkovou úpravou, délka role 50 m, šířka  1,50 m</t>
  </si>
  <si>
    <t>-1660961229</t>
  </si>
  <si>
    <t>4,84*1,02 'Přepočtené koeficientem množství</t>
  </si>
  <si>
    <t>-174929932</t>
  </si>
  <si>
    <t>98</t>
  </si>
  <si>
    <t>631551090</t>
  </si>
  <si>
    <t>deska izolační minerální 600x1000x220 mm</t>
  </si>
  <si>
    <t>-1788781151</t>
  </si>
  <si>
    <t>Poznámka k položce:
- viz TZ</t>
  </si>
  <si>
    <t>99</t>
  </si>
  <si>
    <t>998713102</t>
  </si>
  <si>
    <t>Přesun hmot pro izolace tepelné v objektech v do 12 m</t>
  </si>
  <si>
    <t>236695066</t>
  </si>
  <si>
    <t>735</t>
  </si>
  <si>
    <t>Ústřední vytápění - otopná tělesa</t>
  </si>
  <si>
    <t>735419115</t>
  </si>
  <si>
    <t>Montáž konvektoru s osazením na hmoždinky délka do 1600 mm</t>
  </si>
  <si>
    <t>soubor</t>
  </si>
  <si>
    <t>-1351809701</t>
  </si>
  <si>
    <t>Konvektory montáž konvektorů s osazením na hmoždinky, stavební délky do 1600 mm</t>
  </si>
  <si>
    <t>101</t>
  </si>
  <si>
    <t>484558000</t>
  </si>
  <si>
    <t>přímotopný konvektor s integrovaným termostatem, 500W, 230V, IP24 (44), montáž na stěnu - přesná specifikace viz PD</t>
  </si>
  <si>
    <t>-320843349</t>
  </si>
  <si>
    <t>102</t>
  </si>
  <si>
    <t>998735102</t>
  </si>
  <si>
    <t>Přesun hmot tonážní pro otopná tělesa v objektech v do 12 m</t>
  </si>
  <si>
    <t>1472449501</t>
  </si>
  <si>
    <t>Přesun hmot pro otopná tělesa stanovený z hmotnosti přesunovaného materiálu vodorovná dopravní vzdálenost do 50 m v objektech výšky přes 6 do 12 m</t>
  </si>
  <si>
    <t>741</t>
  </si>
  <si>
    <t>Elektroinstalace - silnoproud</t>
  </si>
  <si>
    <t>103</t>
  </si>
  <si>
    <t>741122015</t>
  </si>
  <si>
    <t>Montáž kabel Cu bez ukončení uložený pod omítku plný kulatý 3x1,5 mm2 (CYKY)</t>
  </si>
  <si>
    <t>67123676</t>
  </si>
  <si>
    <t>Montáž kabelů měděných bez ukončení uložených pod omítku plných kulatých (CYKY), počtu a průřezu žil 3x1,5 mm2</t>
  </si>
  <si>
    <t>104</t>
  </si>
  <si>
    <t>341110300</t>
  </si>
  <si>
    <t>kabel silový s Cu jádrem CYKY 3x1,5 mm2</t>
  </si>
  <si>
    <t>-1746994401</t>
  </si>
  <si>
    <t>105</t>
  </si>
  <si>
    <t>741122016</t>
  </si>
  <si>
    <t>Montáž kabel Cu bez ukončení uložený pod omítku plný kulatý 3x2,5 až 6 mm2 (CYKY)</t>
  </si>
  <si>
    <t>-1111968249</t>
  </si>
  <si>
    <t>Montáž kabelů měděných bez ukončení uložených pod omítku plných kulatých (CYKY), počtu a průřezu žil 3x2,5 až 6 mm2</t>
  </si>
  <si>
    <t>106</t>
  </si>
  <si>
    <t>341110360</t>
  </si>
  <si>
    <t>kabel silový s Cu jádrem CYKY 3x2,5 mm2</t>
  </si>
  <si>
    <t>-1360410031</t>
  </si>
  <si>
    <t>107</t>
  </si>
  <si>
    <t>741122032</t>
  </si>
  <si>
    <t>Montáž kabel Cu bez ukončení uložený pod omítku plný kulatý 5x4 až 6 mm2 (CYKY)</t>
  </si>
  <si>
    <t>-1492359313</t>
  </si>
  <si>
    <t>Montáž kabelů měděných bez ukončení uložených pod omítku plných kulatých (CYKY), počtu a průřezu žil 5x4 až 6 mm2</t>
  </si>
  <si>
    <t>108</t>
  </si>
  <si>
    <t>341110980</t>
  </si>
  <si>
    <t>kabel silový s Cu jádrem CYKY 5x4 mm2</t>
  </si>
  <si>
    <t>292382622</t>
  </si>
  <si>
    <t>109</t>
  </si>
  <si>
    <t>741122213</t>
  </si>
  <si>
    <t>Montáž kabel Cu plný kulatý žíla 3x16 mm2 uložený volně (CYKY)</t>
  </si>
  <si>
    <t>-1290036575</t>
  </si>
  <si>
    <t>Montáž kabelů měděných bez ukončení uložených volně nebo v liště plných kulatých (CYKY) počtu a průřezu žil 3x16 mm2</t>
  </si>
  <si>
    <t>110</t>
  </si>
  <si>
    <t>341408280</t>
  </si>
  <si>
    <t>vodič silový s Cu jádrem CY H07 V-R 16 mm2</t>
  </si>
  <si>
    <t>1653184098</t>
  </si>
  <si>
    <t>111</t>
  </si>
  <si>
    <t>741210102</t>
  </si>
  <si>
    <t>Montáž rozváděčů litinových, hliníkových nebo plastových sestava do 100 kg</t>
  </si>
  <si>
    <t>727768217</t>
  </si>
  <si>
    <t>Montáž rozváděčů litinových, hliníkových nebo plastových bez zapojení vodičů sestavy hmotnosti do 100 kg</t>
  </si>
  <si>
    <t>112</t>
  </si>
  <si>
    <t>357116510</t>
  </si>
  <si>
    <t>doplnění rozvaděč R12 - přesná specifikace viz PD</t>
  </si>
  <si>
    <t>1736687922</t>
  </si>
  <si>
    <t>113</t>
  </si>
  <si>
    <t>741231004</t>
  </si>
  <si>
    <t>Montáž svorkovnice do rozvaděčů - řadová vodič do 16 mm2 se zapojením vodičů</t>
  </si>
  <si>
    <t>-1111662084</t>
  </si>
  <si>
    <t>Montáž svorkovnic do rozváděčů s popisnými štítky se zapojením vodičů na jedné straně řadových, průřezové plochy vodičů do 16 mm2</t>
  </si>
  <si>
    <t>114</t>
  </si>
  <si>
    <t>345622300</t>
  </si>
  <si>
    <t>svornice řadová RSA 16 objednací číslo A161110</t>
  </si>
  <si>
    <t>1384217219</t>
  </si>
  <si>
    <t>svornice řadová šroubovací nízkého napětí a průřezem vodiče 16 mm2</t>
  </si>
  <si>
    <t>115</t>
  </si>
  <si>
    <t>741313002</t>
  </si>
  <si>
    <t>Montáž zásuvka (polo)zapuštěná bezšroubové připojení 2P+PE dvojí zapojení - průběžná</t>
  </si>
  <si>
    <t>-1942696445</t>
  </si>
  <si>
    <t>Montáž zásuvek domovních se zapojením vodičů bezšroubové připojení polozapuštěných nebo zapuštěných 10/16 A, provedení 2P + PE dvojí zapojení pro průběžnou montáž</t>
  </si>
  <si>
    <t>116</t>
  </si>
  <si>
    <t>345511400</t>
  </si>
  <si>
    <t>zásuvka s krytem 2P+PE, 10/16A, bezšroubová 5519A-A02357</t>
  </si>
  <si>
    <t>759092133</t>
  </si>
  <si>
    <t>117</t>
  </si>
  <si>
    <t>741372013</t>
  </si>
  <si>
    <t>Montáž svítidlo LED bytové přisazené nástěnné reflektorové s čidlem</t>
  </si>
  <si>
    <t>-2025987128</t>
  </si>
  <si>
    <t>Montáž svítidel LED se zapojením vodičů bytových nebo společenských místností přisazených nástěnných reflektorových s pohybovým čidlem</t>
  </si>
  <si>
    <t>118</t>
  </si>
  <si>
    <t>348344070</t>
  </si>
  <si>
    <t>svítidlo D1s, svítidlo nástěnné přisazené, LED 37W, IP44, autonomní senzor pohybu - přesná specifikace viz PD</t>
  </si>
  <si>
    <t>620338987</t>
  </si>
  <si>
    <t>119</t>
  </si>
  <si>
    <t>741810001</t>
  </si>
  <si>
    <t>Celková prohlídka elektrického rozvodu a zařízení do 100 000,- Kč</t>
  </si>
  <si>
    <t>610879699</t>
  </si>
  <si>
    <t>Zkoušky a prohlídky elektrických rozvodů a zařízení celková prohlídka a vyhotovení revizní zprávy pro objem montážních prací do 100 tis. Kč</t>
  </si>
  <si>
    <t>120</t>
  </si>
  <si>
    <t>998741102</t>
  </si>
  <si>
    <t>Přesun hmot tonážní pro silnoproud v objektech v do 12 m</t>
  </si>
  <si>
    <t>710636814</t>
  </si>
  <si>
    <t>Přesun hmot pro silnoproud stanovený z hmotnosti přesunovaného materiálu vodorovná dopravní vzdálenost do 50 m v objektech výšky přes 6 do 12 m</t>
  </si>
  <si>
    <t>762</t>
  </si>
  <si>
    <t>Konstrukce tesařské</t>
  </si>
  <si>
    <t>121</t>
  </si>
  <si>
    <t>762341932</t>
  </si>
  <si>
    <t>Vyřezání části bednění střech z prken tl do 32 mm plochy jednotlivě do 4 m2</t>
  </si>
  <si>
    <t>-1876997169</t>
  </si>
  <si>
    <t>2,5+0,5*2</t>
  </si>
  <si>
    <t>122</t>
  </si>
  <si>
    <t>762085103</t>
  </si>
  <si>
    <t>D + M  kotevních želez, příložek</t>
  </si>
  <si>
    <t>1578046114</t>
  </si>
  <si>
    <t>123</t>
  </si>
  <si>
    <t>762085112</t>
  </si>
  <si>
    <t>Montáž svorníků nebo šroubů délky do 300 mm</t>
  </si>
  <si>
    <t>-146888622</t>
  </si>
  <si>
    <t>124</t>
  </si>
  <si>
    <t>311971030</t>
  </si>
  <si>
    <t>tyč závitová pozinkovaná M12x 1000 mm</t>
  </si>
  <si>
    <t>500709600</t>
  </si>
  <si>
    <t>125</t>
  </si>
  <si>
    <t>762332132</t>
  </si>
  <si>
    <t>Montáž vázaných kcí krovů pravidelných z hraněného řeziva průřezové plochy do 224 cm2</t>
  </si>
  <si>
    <t>132360892</t>
  </si>
  <si>
    <t>"krokve 100/180" 2,5*4</t>
  </si>
  <si>
    <t>126</t>
  </si>
  <si>
    <t>605121110</t>
  </si>
  <si>
    <t>řezivo jehličnaté hranol jakost I-II délka 2 - 3,5 m</t>
  </si>
  <si>
    <t>1890473852</t>
  </si>
  <si>
    <t>"krokve 100/180" 2,5*4*0,1*0,18*1,1</t>
  </si>
  <si>
    <t>127</t>
  </si>
  <si>
    <t>762341113</t>
  </si>
  <si>
    <t>Bednění střech rovných z desek CETRIS tl 16 mm na sraz šroubovaných na krokve</t>
  </si>
  <si>
    <t>509294646</t>
  </si>
  <si>
    <t>128</t>
  </si>
  <si>
    <t>762341210</t>
  </si>
  <si>
    <t>Montáž bednění střech rovných a šikmých sklonu do 60° z hrubých prken na sraz</t>
  </si>
  <si>
    <t>1958467615</t>
  </si>
  <si>
    <t>129</t>
  </si>
  <si>
    <t>605110710</t>
  </si>
  <si>
    <t>řezivo jehličnaté středové SM 2 - 3,5 m tl. 18-32 mm jakost II</t>
  </si>
  <si>
    <t>1941871234</t>
  </si>
  <si>
    <t>4,84*0,025*1,1</t>
  </si>
  <si>
    <t>130</t>
  </si>
  <si>
    <t>762341685</t>
  </si>
  <si>
    <t>Montáž bednění štítových okapových říms z cementotřískových na pero a drážku</t>
  </si>
  <si>
    <t>-2018675165</t>
  </si>
  <si>
    <t>2,2*3*0,2</t>
  </si>
  <si>
    <t>131</t>
  </si>
  <si>
    <t>595907410</t>
  </si>
  <si>
    <t>deska cementotřísková 125x335 cm tl.2,0 cm</t>
  </si>
  <si>
    <t>-143398081</t>
  </si>
  <si>
    <t>1,32*1,1 'Přepočtené koeficientem množství</t>
  </si>
  <si>
    <t>132</t>
  </si>
  <si>
    <t>762395000</t>
  </si>
  <si>
    <t>Spojovací prostředky pro montáž krovu, bednění, laťování, světlíky, klíny</t>
  </si>
  <si>
    <t>1485007496</t>
  </si>
  <si>
    <t>0,198+4,84*(0,025+0,016)+0,133+1,32*0,02</t>
  </si>
  <si>
    <t>133</t>
  </si>
  <si>
    <t>998762102</t>
  </si>
  <si>
    <t>Přesun hmot pro kce tesařské v objektech v do 12 m</t>
  </si>
  <si>
    <t>561036892</t>
  </si>
  <si>
    <t>763</t>
  </si>
  <si>
    <t>Konstrukce montované z desek, dílců a panelů</t>
  </si>
  <si>
    <t>134</t>
  </si>
  <si>
    <t>763131612</t>
  </si>
  <si>
    <t>Montáž zavěšené dvouvrstvé nosné konstrukce z profilů CD, UD SDK podhled</t>
  </si>
  <si>
    <t>231185749</t>
  </si>
  <si>
    <t>"rošt pro zastropení" 2,2*2,2</t>
  </si>
  <si>
    <t>135</t>
  </si>
  <si>
    <t>590306240</t>
  </si>
  <si>
    <t>profil UD 27/28/27 mm</t>
  </si>
  <si>
    <t>-1337938265</t>
  </si>
  <si>
    <t>136</t>
  </si>
  <si>
    <t>590306260</t>
  </si>
  <si>
    <t>profil CD 27/60/27 mm</t>
  </si>
  <si>
    <t>-593712121</t>
  </si>
  <si>
    <t>137</t>
  </si>
  <si>
    <t>998763302</t>
  </si>
  <si>
    <t>Přesun hmot pro sádrokartonové konstrukce v objektech v do 12 m</t>
  </si>
  <si>
    <t>476379433</t>
  </si>
  <si>
    <t>764</t>
  </si>
  <si>
    <t>Konstrukce klempířské</t>
  </si>
  <si>
    <t>138</t>
  </si>
  <si>
    <t>764002861</t>
  </si>
  <si>
    <t>Demontáž oplechování říms a ozdobných prvků do suti</t>
  </si>
  <si>
    <t>-191362707</t>
  </si>
  <si>
    <t>Demontáž klempířských konstrukcí oplechování říms do suti</t>
  </si>
  <si>
    <t>139</t>
  </si>
  <si>
    <t>764004801</t>
  </si>
  <si>
    <t>Demontáž podokapního žlabu do suti</t>
  </si>
  <si>
    <t>224563924</t>
  </si>
  <si>
    <t>Demontáž klempířských konstrukcí žlabu podokapního do suti</t>
  </si>
  <si>
    <t>140</t>
  </si>
  <si>
    <t>-1694891514</t>
  </si>
  <si>
    <t>2,2*2</t>
  </si>
  <si>
    <t>141</t>
  </si>
  <si>
    <t>764002851</t>
  </si>
  <si>
    <t>Demontáž oplechování parapetů do suti</t>
  </si>
  <si>
    <t>526247665</t>
  </si>
  <si>
    <t>Demontáž klempířských konstrukcí oplechování parapetů do suti</t>
  </si>
  <si>
    <t>"okno 1150/1325" 1,15*2</t>
  </si>
  <si>
    <t>"okno 1150/1301" 1,15*1</t>
  </si>
  <si>
    <t>142</t>
  </si>
  <si>
    <t>764001911</t>
  </si>
  <si>
    <t>Napojení klempířských konstrukcí na stávající délky spoje přes 0,5 m</t>
  </si>
  <si>
    <t>-1307582778</t>
  </si>
  <si>
    <t>Napojení na stávající klempířské konstrukce délky spoje přes 0,5 m</t>
  </si>
  <si>
    <t>"střecha" 2,5+0,5*2</t>
  </si>
  <si>
    <t>"římsa" 0,66*2+0,2*2</t>
  </si>
  <si>
    <t>143</t>
  </si>
  <si>
    <t>764141311</t>
  </si>
  <si>
    <t>Krytina střechy rovné drážkováním ze svitků z TiZn lesklého plechu rš 670 mm sklonu do 30°</t>
  </si>
  <si>
    <t>-2125774083</t>
  </si>
  <si>
    <t>Krytina ze svitků nebo tabulí z titanzinkového lesklého válcovaného plechu s úpravou u okapů, prostupů a výčnělků střechy rovné drážkováním ze svitků rš 670 mm, sklon střechy do 30 st.</t>
  </si>
  <si>
    <t>"střecha šachty" 2,2*2,2</t>
  </si>
  <si>
    <t>144</t>
  </si>
  <si>
    <t>764242334</t>
  </si>
  <si>
    <t>Oplechování rovné okapové hrany z TiZn lesklého plechu rš 330 mm</t>
  </si>
  <si>
    <t>48956604</t>
  </si>
  <si>
    <t>Oplechování střešních prvků z titanzinkového lesklého válcovaného plechu okapu okapovým plechem střechy rovné rš 330 mm</t>
  </si>
  <si>
    <t>145</t>
  </si>
  <si>
    <t>764242304</t>
  </si>
  <si>
    <t>Oplechování štítu závětrnou lištou z TiZn lesklého plechu rš 330 mm</t>
  </si>
  <si>
    <t>576757357</t>
  </si>
  <si>
    <t>Oplechování střešních prvků z titanzinkového lesklého válcovaného plechu štítu závětrnou lištou rš 330 mm</t>
  </si>
  <si>
    <t>2,5*2</t>
  </si>
  <si>
    <t>146</t>
  </si>
  <si>
    <t>764541305</t>
  </si>
  <si>
    <t>Žlab podokapní půlkruhový z TiZn lesklého plechu rš 330 mm</t>
  </si>
  <si>
    <t>2106011843</t>
  </si>
  <si>
    <t>Žlab podokapní z titanzinkového lesklého válcovaného plechu včetně háků a čel půlkruhový rš 330 mm</t>
  </si>
  <si>
    <t>147</t>
  </si>
  <si>
    <t>764541346</t>
  </si>
  <si>
    <t>Kotlík oválný (trychtýřový) pro podokapní žlaby z TiZn lesklého plechu 330/100 mm</t>
  </si>
  <si>
    <t>12505652</t>
  </si>
  <si>
    <t>Žlab podokapní z titanzinkového lesklého válcovaného plechu včetně háků a čel kotlík oválný (trychtýřový), rš žlabu/průměr svodu 330/100 mm</t>
  </si>
  <si>
    <t>148</t>
  </si>
  <si>
    <t>764548323</t>
  </si>
  <si>
    <t>Svody kruhové včetně objímek, kolen, odskoků z TiZn lesklého plechu průměru 100 mm</t>
  </si>
  <si>
    <t>897842372</t>
  </si>
  <si>
    <t>Svod z titanzinkového lesklého válcovaného plechu včetně objímek, kolen a odskoků kruhový, průměru 100 mm</t>
  </si>
  <si>
    <t>149</t>
  </si>
  <si>
    <t>764508134</t>
  </si>
  <si>
    <t>Montáž horního dvojitého kolena kruhového svodu</t>
  </si>
  <si>
    <t>1317595100</t>
  </si>
  <si>
    <t>Montáž svodu kruhového, průměru kolen horních dvojitých</t>
  </si>
  <si>
    <t>150</t>
  </si>
  <si>
    <t>553492480</t>
  </si>
  <si>
    <t>oblouková roura, 72°, "leskle válcovaný" 100 mm</t>
  </si>
  <si>
    <t>-724983708</t>
  </si>
  <si>
    <t>oblouková roura, 72°, předzvětralý titanzinek "leskle válcovaný" 100 mm</t>
  </si>
  <si>
    <t>151</t>
  </si>
  <si>
    <t>764508135</t>
  </si>
  <si>
    <t>Montáž výtokového  kolena kruhového svodu</t>
  </si>
  <si>
    <t>-594508762</t>
  </si>
  <si>
    <t>Montáž svodu kruhového, průměru kolen výtokových</t>
  </si>
  <si>
    <t>152</t>
  </si>
  <si>
    <t>553492680</t>
  </si>
  <si>
    <t>koleno kruhové, 72°, s hrdlem, RHEINZINK "leskle válcovaný" 100 mm</t>
  </si>
  <si>
    <t>2099839117</t>
  </si>
  <si>
    <t>koleno kruhové, 72°, s hrdlem, předzvětralý titanzinek "leskle válcovaný" 100 mm</t>
  </si>
  <si>
    <t>153</t>
  </si>
  <si>
    <t>998764102</t>
  </si>
  <si>
    <t>Přesun hmot pro konstrukce klempířské v objektech v do 12 m</t>
  </si>
  <si>
    <t>832191930</t>
  </si>
  <si>
    <t>766</t>
  </si>
  <si>
    <t>Konstrukce truhlářské</t>
  </si>
  <si>
    <t>154</t>
  </si>
  <si>
    <t>766416243</t>
  </si>
  <si>
    <t>Montáž obložení stěn plochy přes 5 m2 panely z aglomerovaných desek přes 1,50 m2</t>
  </si>
  <si>
    <t>721279812</t>
  </si>
  <si>
    <t>155</t>
  </si>
  <si>
    <t>537885124</t>
  </si>
  <si>
    <t>56,805*1,1 'Přepočtené koeficientem množství</t>
  </si>
  <si>
    <t>156</t>
  </si>
  <si>
    <t>998766102</t>
  </si>
  <si>
    <t>Přesun hmot pro konstrukce truhlářské v objektech v do 12 m</t>
  </si>
  <si>
    <t>507009818</t>
  </si>
  <si>
    <t>767</t>
  </si>
  <si>
    <t>Konstrukce zámečnické</t>
  </si>
  <si>
    <t>157</t>
  </si>
  <si>
    <t>767392803</t>
  </si>
  <si>
    <t>Demontáž krytin střech z plechů přistřelovaných</t>
  </si>
  <si>
    <t>881715091</t>
  </si>
  <si>
    <t>2,5*0,5</t>
  </si>
  <si>
    <t>158</t>
  </si>
  <si>
    <t>76796001</t>
  </si>
  <si>
    <t xml:space="preserve">D+M ochranný roh NEREZ 50/50 lepený do zdiva </t>
  </si>
  <si>
    <t>-775848925</t>
  </si>
  <si>
    <t>Poznámka k položce:
přesná specifikace viz PD</t>
  </si>
  <si>
    <t>"dveře výtahu" 1,8*2*3</t>
  </si>
  <si>
    <t>159</t>
  </si>
  <si>
    <t>76796002</t>
  </si>
  <si>
    <t>D+M vchodové stříšky hliníková konstrukce s polykarbonátem 870/1400</t>
  </si>
  <si>
    <t>-827087173</t>
  </si>
  <si>
    <t>771</t>
  </si>
  <si>
    <t>Podlahy z dlaždic</t>
  </si>
  <si>
    <t>160</t>
  </si>
  <si>
    <t>771474112</t>
  </si>
  <si>
    <t>Montáž soklíků z dlaždic keramických rovných flexibilní lepidlo v do 90 mm</t>
  </si>
  <si>
    <t>-39092198</t>
  </si>
  <si>
    <t>"1.np-3.np chodba"0,5*2*3</t>
  </si>
  <si>
    <t>161</t>
  </si>
  <si>
    <t>597613120</t>
  </si>
  <si>
    <t>sokl keramický - podlahy (barevné) 30 x 8 x 0,9 cm I. j.</t>
  </si>
  <si>
    <t>1571222136</t>
  </si>
  <si>
    <t>3/0,3*1,15+0,5</t>
  </si>
  <si>
    <t>162</t>
  </si>
  <si>
    <t>771574131</t>
  </si>
  <si>
    <t>Montáž podlah keramických režných protiskluzných lepených flexibilním lepidlem do 50 ks/m2</t>
  </si>
  <si>
    <t>-687692019</t>
  </si>
  <si>
    <t>"dveře" 1*3</t>
  </si>
  <si>
    <t>163</t>
  </si>
  <si>
    <t>597612900</t>
  </si>
  <si>
    <t>dlaždice keramické - podlahy  30 x 30 x 0,9 cm I. j.</t>
  </si>
  <si>
    <t>-1003501140</t>
  </si>
  <si>
    <t>3*1,1 'Přepočtené koeficientem množství</t>
  </si>
  <si>
    <t>164</t>
  </si>
  <si>
    <t>771591111</t>
  </si>
  <si>
    <t>Podlahy penetrace podkladu</t>
  </si>
  <si>
    <t>174090717</t>
  </si>
  <si>
    <t>3*0,1+3</t>
  </si>
  <si>
    <t>165</t>
  </si>
  <si>
    <t>771591115</t>
  </si>
  <si>
    <t>Podlahy spárování silikonem</t>
  </si>
  <si>
    <t>448847343</t>
  </si>
  <si>
    <t>0,5*4*3</t>
  </si>
  <si>
    <t>166</t>
  </si>
  <si>
    <t>771990112</t>
  </si>
  <si>
    <t>Vyrovnání podkladu samonivelační stěrkou tl 4 mm pevnosti 30 Mpa</t>
  </si>
  <si>
    <t>-430596213</t>
  </si>
  <si>
    <t>167</t>
  </si>
  <si>
    <t>998771102</t>
  </si>
  <si>
    <t>Přesun hmot pro podlahy z dlaždic v objektech v do 12 m</t>
  </si>
  <si>
    <t>1262578713</t>
  </si>
  <si>
    <t>783</t>
  </si>
  <si>
    <t>Dokončovací práce - nátěry</t>
  </si>
  <si>
    <t>168</t>
  </si>
  <si>
    <t>783813101</t>
  </si>
  <si>
    <t>Penetrační syntetický nátěr hladkých betonových povrchů</t>
  </si>
  <si>
    <t>-10006505</t>
  </si>
  <si>
    <t>Penetrační nátěr omítek hladkých betonových povrchů syntetický</t>
  </si>
  <si>
    <t>"opláštění šachty" 1,7*11,66-1,15*2,125+1,6*11,66*1,6*2</t>
  </si>
  <si>
    <t>"zastropení šachty" 1,6*1,7</t>
  </si>
  <si>
    <t>169</t>
  </si>
  <si>
    <t>783817401</t>
  </si>
  <si>
    <t>Krycí dvojnásobný syntetický nátěr hladkých betonových povrchů</t>
  </si>
  <si>
    <t>2054566914</t>
  </si>
  <si>
    <t>Krycí (ochranný ) nátěr omítek dvojnásobný hladkých betonových povrchů nebo povrchů z desek na bázi dřeva (dřevovláknitých apod.) syntetický</t>
  </si>
  <si>
    <t>170</t>
  </si>
  <si>
    <t>783897611</t>
  </si>
  <si>
    <t>Příplatek k cenám dvojnásobného krycího nátěru omítek za barevné provedení v odstínu středně sytém</t>
  </si>
  <si>
    <t>-736925002</t>
  </si>
  <si>
    <t>Krycí (ochranný ) nátěr omítek Příplatek k cenám za provádění barevného nátěru v odstínu středně sytém dvojnásobného</t>
  </si>
  <si>
    <t>171</t>
  </si>
  <si>
    <t>783301313</t>
  </si>
  <si>
    <t>Odmaštění zámečnických konstrukcí ředidlovým odmašťovačem</t>
  </si>
  <si>
    <t>-149418305</t>
  </si>
  <si>
    <t>Příprava podkladu zámečnických konstrukcí před provedením nátěru odmaštění odmašťovačem ředidlovým</t>
  </si>
  <si>
    <t>"U 160" 2*1,5*3*0,545</t>
  </si>
  <si>
    <t>"I 160" 1*1,5*3*0,506</t>
  </si>
  <si>
    <t>172</t>
  </si>
  <si>
    <t>783314201</t>
  </si>
  <si>
    <t>Základní antikorozní jednonásobný syntetický standardní nátěr zámečnických konstrukcí</t>
  </si>
  <si>
    <t>-990364748</t>
  </si>
  <si>
    <t>Základní antikorozní nátěr zámečnických konstrukcí jednonásobný syntetický standardní</t>
  </si>
  <si>
    <t>173</t>
  </si>
  <si>
    <t>783213121</t>
  </si>
  <si>
    <t>Napouštěcí dvojnásobný syntetický fungicidní nátěr tesařských konstrukcí zabudovaných do konstrukce</t>
  </si>
  <si>
    <t>2075242033</t>
  </si>
  <si>
    <t>Napouštěcí nátěr tesařských konstrukcí zabudovaných do konstrukce proti dřevokazným houbám, hmyzu a plísním dvojnásobný syntetický</t>
  </si>
  <si>
    <t>"bednění" 4,84*2,35</t>
  </si>
  <si>
    <t>"krokve 100/180" 2,5*4*(0,1+0,18)*2</t>
  </si>
  <si>
    <t>784</t>
  </si>
  <si>
    <t>Dokončovací práce - malby</t>
  </si>
  <si>
    <t>174</t>
  </si>
  <si>
    <t>784181129</t>
  </si>
  <si>
    <t>Hloubková jednonásobná penetrace podkladu na schodišti o výšce podlaží do 5,00 m</t>
  </si>
  <si>
    <t>513319311</t>
  </si>
  <si>
    <t>Penetrace podkladu jednonásobná hloubková na schodišti o výšce podlaží přes 3,80 do 5,00 m</t>
  </si>
  <si>
    <t>"po odsekání omítky" 2,02*11,66</t>
  </si>
  <si>
    <t>"chodba" 25*3</t>
  </si>
  <si>
    <t>175</t>
  </si>
  <si>
    <t>784211107</t>
  </si>
  <si>
    <t>Dvojnásobné  bílé malby ze směsí za mokra výborně otěruvzdorných na schodišti výšky do 3,80 m</t>
  </si>
  <si>
    <t>188472104</t>
  </si>
  <si>
    <t>Malby z malířských směsí otěruvzdorných za mokra dvojnásobné, bílé za mokra otěruvzdorné výborně na schodišti o výšce podlaží do 3,80 m</t>
  </si>
  <si>
    <t>176</t>
  </si>
  <si>
    <t>784211163</t>
  </si>
  <si>
    <t>Příplatek k cenám 2x maleb ze směsí za mokra otěruvzdorných za barevnou malbu středně sytého odstínu</t>
  </si>
  <si>
    <t>-1236879417</t>
  </si>
  <si>
    <t>Malby z malířských směsí otěruvzdorných za mokra Příplatek k cenám dvojnásobných maleb za provádění barevné malby tónované na tónovacích automatech, v odstínu středně sytém</t>
  </si>
  <si>
    <t>Práce a dodávky M</t>
  </si>
  <si>
    <t>33-M</t>
  </si>
  <si>
    <t>Montáže dopr.zaříz.,sklad. zař. a váh</t>
  </si>
  <si>
    <t>177</t>
  </si>
  <si>
    <t>33M</t>
  </si>
  <si>
    <t>D+M  plošiny pro imobilní, nosnost cca 385 kg  viz TZ</t>
  </si>
  <si>
    <t>1395806724</t>
  </si>
  <si>
    <t>Poznámka k položce:
- podrobná specifikace viz TZ</t>
  </si>
  <si>
    <t>OST</t>
  </si>
  <si>
    <t>Ostatní</t>
  </si>
  <si>
    <t>O01</t>
  </si>
  <si>
    <t>178</t>
  </si>
  <si>
    <t>HZS2151</t>
  </si>
  <si>
    <t>Hodinová zúčtovací sazba klempíř</t>
  </si>
  <si>
    <t>hod</t>
  </si>
  <si>
    <t>512</t>
  </si>
  <si>
    <t>273504151</t>
  </si>
  <si>
    <t>"úprava oplechování říms" 4</t>
  </si>
  <si>
    <t>179</t>
  </si>
  <si>
    <t>HZS2491</t>
  </si>
  <si>
    <t>Hodinová zúčtovací sazba dělník zednických výpomocí</t>
  </si>
  <si>
    <t>763000754</t>
  </si>
  <si>
    <t>"ostatní drobné práce" 8</t>
  </si>
  <si>
    <t>VRN</t>
  </si>
  <si>
    <t>Vedlejší rozpočtové náklady</t>
  </si>
  <si>
    <t>VRN1</t>
  </si>
  <si>
    <t>Průzkumné, geodetické a projektové práce</t>
  </si>
  <si>
    <t>180</t>
  </si>
  <si>
    <t>013254000</t>
  </si>
  <si>
    <t>Dokumentace skutečného provedení stavby</t>
  </si>
  <si>
    <t>1024</t>
  </si>
  <si>
    <t>-428680840</t>
  </si>
  <si>
    <t>Průzkumné, geodetické a projektové práce projektové práce dokumentace stavby (výkresová a textová) skutečného provedení stavby</t>
  </si>
  <si>
    <t>VRN3</t>
  </si>
  <si>
    <t>Zařízení staveniště</t>
  </si>
  <si>
    <t>181</t>
  </si>
  <si>
    <t>030001000</t>
  </si>
  <si>
    <t>1608172119</t>
  </si>
  <si>
    <t>Základní rozdělení průvodních činností a nákladů zařízení staveniště</t>
  </si>
  <si>
    <t>VRN4</t>
  </si>
  <si>
    <t>Inženýrská činnost</t>
  </si>
  <si>
    <t>182</t>
  </si>
  <si>
    <t>045002000</t>
  </si>
  <si>
    <t>Kompletační a koordinační činnost</t>
  </si>
  <si>
    <t>-172119169</t>
  </si>
  <si>
    <t>Hlavní tituly průvodních činností a nákladů inženýrská činnost kompletační a koordinační činnost</t>
  </si>
  <si>
    <t xml:space="preserve">Poznámka k položce:
- koordinace jednotlivých stavebních prací (profesí), zajištění jejich plynulé realice vč. jejich kompletace v celek </t>
  </si>
  <si>
    <t>VRN9</t>
  </si>
  <si>
    <t>Ostatní náklady</t>
  </si>
  <si>
    <t>183</t>
  </si>
  <si>
    <t>090001000</t>
  </si>
  <si>
    <t>336086975</t>
  </si>
  <si>
    <t>Základní rozdělení průvodních činností a nákladů ostatní náklady</t>
  </si>
  <si>
    <t>Poznámka k položce:
- přemístění plechové montované buňky - cena obsahuje veškeré náklady na její přemístění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</si>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</sst>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7"/>
      <name val="Trebuchet MS"/>
    </font>
    <font>
      <i/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36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left" vertical="center"/>
    </xf>
    <xf numFmtId="0" fontId="11" fillId="3" borderId="0" xfId="0" applyFont="1" applyFill="1" applyAlignment="1" applyProtection="1">
      <alignment vertical="center"/>
    </xf>
    <xf numFmtId="0" fontId="12" fillId="3" borderId="0" xfId="0" applyFont="1" applyFill="1" applyAlignment="1" applyProtection="1">
      <alignment horizontal="left" vertical="center"/>
    </xf>
    <xf numFmtId="0" fontId="13" fillId="3" borderId="0" xfId="1" applyFont="1" applyFill="1" applyAlignment="1" applyProtection="1">
      <alignment vertical="center"/>
    </xf>
    <xf numFmtId="0" fontId="45" fillId="3" borderId="0" xfId="1" applyFill="1"/>
    <xf numFmtId="0" fontId="0" fillId="3" borderId="0" xfId="0" applyFill="1"/>
    <xf numFmtId="0" fontId="10" fillId="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4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7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9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horizontal="center" vertical="center"/>
    </xf>
    <xf numFmtId="0" fontId="17" fillId="0" borderId="20" xfId="0" applyFont="1" applyBorder="1" applyAlignment="1" applyProtection="1">
      <alignment horizontal="center" vertical="center" wrapText="1"/>
    </xf>
    <xf numFmtId="0" fontId="17" fillId="0" borderId="21" xfId="0" applyFont="1" applyBorder="1" applyAlignment="1" applyProtection="1">
      <alignment horizontal="center" vertical="center" wrapText="1"/>
    </xf>
    <xf numFmtId="0" fontId="17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1" fillId="0" borderId="18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8" fillId="0" borderId="23" xfId="0" applyNumberFormat="1" applyFont="1" applyBorder="1" applyAlignment="1" applyProtection="1">
      <alignment vertical="center"/>
    </xf>
    <xf numFmtId="4" fontId="28" fillId="0" borderId="24" xfId="0" applyNumberFormat="1" applyFont="1" applyBorder="1" applyAlignment="1" applyProtection="1">
      <alignment vertical="center"/>
    </xf>
    <xf numFmtId="166" fontId="28" fillId="0" borderId="24" xfId="0" applyNumberFormat="1" applyFont="1" applyBorder="1" applyAlignment="1" applyProtection="1">
      <alignment vertical="center"/>
    </xf>
    <xf numFmtId="4" fontId="28" fillId="0" borderId="2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29" fillId="3" borderId="0" xfId="1" applyFont="1" applyFill="1" applyAlignment="1">
      <alignment vertical="center"/>
    </xf>
    <xf numFmtId="0" fontId="11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4" fontId="22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0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31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/>
    <xf numFmtId="166" fontId="32" fillId="0" borderId="16" xfId="0" applyNumberFormat="1" applyFont="1" applyBorder="1" applyAlignment="1" applyProtection="1"/>
    <xf numFmtId="166" fontId="32" fillId="0" borderId="17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4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167" fontId="8" fillId="0" borderId="0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34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35" fillId="0" borderId="0" xfId="0" applyFont="1" applyAlignment="1" applyProtection="1">
      <alignment horizontal="left" vertical="center" wrapText="1"/>
    </xf>
    <xf numFmtId="0" fontId="0" fillId="0" borderId="18" xfId="0" applyFont="1" applyBorder="1" applyAlignment="1" applyProtection="1">
      <alignment vertical="center"/>
    </xf>
    <xf numFmtId="0" fontId="36" fillId="0" borderId="0" xfId="0" applyFont="1" applyAlignment="1" applyProtection="1">
      <alignment vertical="center" wrapText="1"/>
    </xf>
    <xf numFmtId="0" fontId="37" fillId="0" borderId="28" xfId="0" applyFont="1" applyBorder="1" applyAlignment="1" applyProtection="1">
      <alignment horizontal="center" vertical="center"/>
    </xf>
    <xf numFmtId="49" fontId="37" fillId="0" borderId="28" xfId="0" applyNumberFormat="1" applyFont="1" applyBorder="1" applyAlignment="1" applyProtection="1">
      <alignment horizontal="left" vertical="center" wrapText="1"/>
    </xf>
    <xf numFmtId="0" fontId="37" fillId="0" borderId="28" xfId="0" applyFont="1" applyBorder="1" applyAlignment="1" applyProtection="1">
      <alignment horizontal="left" vertical="center" wrapText="1"/>
    </xf>
    <xf numFmtId="0" fontId="37" fillId="0" borderId="28" xfId="0" applyFont="1" applyBorder="1" applyAlignment="1" applyProtection="1">
      <alignment horizontal="center" vertical="center" wrapText="1"/>
    </xf>
    <xf numFmtId="167" fontId="37" fillId="0" borderId="28" xfId="0" applyNumberFormat="1" applyFont="1" applyBorder="1" applyAlignment="1" applyProtection="1">
      <alignment vertical="center"/>
    </xf>
    <xf numFmtId="4" fontId="37" fillId="4" borderId="28" xfId="0" applyNumberFormat="1" applyFont="1" applyFill="1" applyBorder="1" applyAlignment="1" applyProtection="1">
      <alignment vertical="center"/>
      <protection locked="0"/>
    </xf>
    <xf numFmtId="4" fontId="37" fillId="0" borderId="28" xfId="0" applyNumberFormat="1" applyFont="1" applyBorder="1" applyAlignment="1" applyProtection="1">
      <alignment vertical="center"/>
    </xf>
    <xf numFmtId="0" fontId="37" fillId="0" borderId="5" xfId="0" applyFont="1" applyBorder="1" applyAlignment="1">
      <alignment vertical="center"/>
    </xf>
    <xf numFmtId="0" fontId="37" fillId="4" borderId="2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35" fillId="0" borderId="0" xfId="0" applyFont="1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vertical="center"/>
    </xf>
    <xf numFmtId="0" fontId="0" fillId="0" borderId="24" xfId="0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38" fillId="0" borderId="29" xfId="0" applyFont="1" applyBorder="1" applyAlignment="1" applyProtection="1">
      <alignment vertical="center" wrapText="1"/>
      <protection locked="0"/>
    </xf>
    <xf numFmtId="0" fontId="38" fillId="0" borderId="30" xfId="0" applyFont="1" applyBorder="1" applyAlignment="1" applyProtection="1">
      <alignment vertical="center" wrapText="1"/>
      <protection locked="0"/>
    </xf>
    <xf numFmtId="0" fontId="38" fillId="0" borderId="31" xfId="0" applyFont="1" applyBorder="1" applyAlignment="1" applyProtection="1">
      <alignment vertical="center" wrapText="1"/>
      <protection locked="0"/>
    </xf>
    <xf numFmtId="0" fontId="38" fillId="0" borderId="32" xfId="0" applyFont="1" applyBorder="1" applyAlignment="1" applyProtection="1">
      <alignment horizontal="center" vertical="center" wrapText="1"/>
      <protection locked="0"/>
    </xf>
    <xf numFmtId="0" fontId="38" fillId="0" borderId="33" xfId="0" applyFont="1" applyBorder="1" applyAlignment="1" applyProtection="1">
      <alignment horizontal="center" vertical="center" wrapText="1"/>
      <protection locked="0"/>
    </xf>
    <xf numFmtId="0" fontId="38" fillId="0" borderId="32" xfId="0" applyFont="1" applyBorder="1" applyAlignment="1" applyProtection="1">
      <alignment vertical="center" wrapText="1"/>
      <protection locked="0"/>
    </xf>
    <xf numFmtId="0" fontId="38" fillId="0" borderId="33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>
      <alignment vertical="center" wrapText="1"/>
      <protection locked="0"/>
    </xf>
    <xf numFmtId="0" fontId="41" fillId="0" borderId="1" xfId="0" applyFont="1" applyBorder="1" applyAlignment="1" applyProtection="1">
      <alignment vertical="center" wrapText="1"/>
      <protection locked="0"/>
    </xf>
    <xf numFmtId="0" fontId="41" fillId="0" borderId="1" xfId="0" applyFont="1" applyBorder="1" applyAlignment="1" applyProtection="1">
      <alignment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49" fontId="41" fillId="0" borderId="1" xfId="0" applyNumberFormat="1" applyFont="1" applyBorder="1" applyAlignment="1" applyProtection="1">
      <alignment vertical="center" wrapText="1"/>
      <protection locked="0"/>
    </xf>
    <xf numFmtId="0" fontId="38" fillId="0" borderId="35" xfId="0" applyFont="1" applyBorder="1" applyAlignment="1" applyProtection="1">
      <alignment vertical="center" wrapText="1"/>
      <protection locked="0"/>
    </xf>
    <xf numFmtId="0" fontId="42" fillId="0" borderId="34" xfId="0" applyFont="1" applyBorder="1" applyAlignment="1" applyProtection="1">
      <alignment vertical="center" wrapText="1"/>
      <protection locked="0"/>
    </xf>
    <xf numFmtId="0" fontId="38" fillId="0" borderId="36" xfId="0" applyFont="1" applyBorder="1" applyAlignment="1" applyProtection="1">
      <alignment vertical="center" wrapText="1"/>
      <protection locked="0"/>
    </xf>
    <xf numFmtId="0" fontId="38" fillId="0" borderId="1" xfId="0" applyFont="1" applyBorder="1" applyAlignment="1" applyProtection="1">
      <alignment vertical="top"/>
      <protection locked="0"/>
    </xf>
    <xf numFmtId="0" fontId="38" fillId="0" borderId="0" xfId="0" applyFont="1" applyAlignment="1" applyProtection="1">
      <alignment vertical="top"/>
      <protection locked="0"/>
    </xf>
    <xf numFmtId="0" fontId="38" fillId="0" borderId="29" xfId="0" applyFont="1" applyBorder="1" applyAlignment="1" applyProtection="1">
      <alignment horizontal="left" vertical="center"/>
      <protection locked="0"/>
    </xf>
    <xf numFmtId="0" fontId="38" fillId="0" borderId="30" xfId="0" applyFont="1" applyBorder="1" applyAlignment="1" applyProtection="1">
      <alignment horizontal="left" vertical="center"/>
      <protection locked="0"/>
    </xf>
    <xf numFmtId="0" fontId="38" fillId="0" borderId="31" xfId="0" applyFont="1" applyBorder="1" applyAlignment="1" applyProtection="1">
      <alignment horizontal="left" vertical="center"/>
      <protection locked="0"/>
    </xf>
    <xf numFmtId="0" fontId="38" fillId="0" borderId="32" xfId="0" applyFont="1" applyBorder="1" applyAlignment="1" applyProtection="1">
      <alignment horizontal="left" vertical="center"/>
      <protection locked="0"/>
    </xf>
    <xf numFmtId="0" fontId="38" fillId="0" borderId="33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0" fontId="43" fillId="0" borderId="0" xfId="0" applyFont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center" vertical="center"/>
      <protection locked="0"/>
    </xf>
    <xf numFmtId="0" fontId="43" fillId="0" borderId="34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0" fontId="41" fillId="0" borderId="0" xfId="0" applyFont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center" vertical="center"/>
      <protection locked="0"/>
    </xf>
    <xf numFmtId="0" fontId="41" fillId="0" borderId="32" xfId="0" applyFont="1" applyBorder="1" applyAlignment="1" applyProtection="1">
      <alignment horizontal="left" vertical="center"/>
      <protection locked="0"/>
    </xf>
    <xf numFmtId="0" fontId="41" fillId="2" borderId="1" xfId="0" applyFont="1" applyFill="1" applyBorder="1" applyAlignment="1" applyProtection="1">
      <alignment horizontal="left" vertical="center"/>
      <protection locked="0"/>
    </xf>
    <xf numFmtId="0" fontId="41" fillId="2" borderId="1" xfId="0" applyFont="1" applyFill="1" applyBorder="1" applyAlignment="1" applyProtection="1">
      <alignment horizontal="center" vertical="center"/>
      <protection locked="0"/>
    </xf>
    <xf numFmtId="0" fontId="38" fillId="0" borderId="35" xfId="0" applyFont="1" applyBorder="1" applyAlignment="1" applyProtection="1">
      <alignment horizontal="left" vertical="center"/>
      <protection locked="0"/>
    </xf>
    <xf numFmtId="0" fontId="42" fillId="0" borderId="34" xfId="0" applyFont="1" applyBorder="1" applyAlignment="1" applyProtection="1">
      <alignment horizontal="left" vertical="center"/>
      <protection locked="0"/>
    </xf>
    <xf numFmtId="0" fontId="38" fillId="0" borderId="36" xfId="0" applyFont="1" applyBorder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1" fillId="0" borderId="34" xfId="0" applyFont="1" applyBorder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horizontal="center" vertical="center" wrapText="1"/>
      <protection locked="0"/>
    </xf>
    <xf numFmtId="0" fontId="38" fillId="0" borderId="29" xfId="0" applyFont="1" applyBorder="1" applyAlignment="1" applyProtection="1">
      <alignment horizontal="left" vertical="center" wrapText="1"/>
      <protection locked="0"/>
    </xf>
    <xf numFmtId="0" fontId="38" fillId="0" borderId="30" xfId="0" applyFont="1" applyBorder="1" applyAlignment="1" applyProtection="1">
      <alignment horizontal="left" vertical="center" wrapText="1"/>
      <protection locked="0"/>
    </xf>
    <xf numFmtId="0" fontId="38" fillId="0" borderId="31" xfId="0" applyFont="1" applyBorder="1" applyAlignment="1" applyProtection="1">
      <alignment horizontal="left" vertical="center" wrapText="1"/>
      <protection locked="0"/>
    </xf>
    <xf numFmtId="0" fontId="38" fillId="0" borderId="32" xfId="0" applyFont="1" applyBorder="1" applyAlignment="1" applyProtection="1">
      <alignment horizontal="left" vertical="center" wrapText="1"/>
      <protection locked="0"/>
    </xf>
    <xf numFmtId="0" fontId="38" fillId="0" borderId="33" xfId="0" applyFont="1" applyBorder="1" applyAlignment="1" applyProtection="1">
      <alignment horizontal="left" vertical="center" wrapText="1"/>
      <protection locked="0"/>
    </xf>
    <xf numFmtId="0" fontId="43" fillId="0" borderId="32" xfId="0" applyFont="1" applyBorder="1" applyAlignment="1" applyProtection="1">
      <alignment horizontal="left" vertical="center" wrapText="1"/>
      <protection locked="0"/>
    </xf>
    <xf numFmtId="0" fontId="43" fillId="0" borderId="33" xfId="0" applyFont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>
      <alignment horizontal="left" vertical="center"/>
      <protection locked="0"/>
    </xf>
    <xf numFmtId="0" fontId="41" fillId="0" borderId="35" xfId="0" applyFont="1" applyBorder="1" applyAlignment="1" applyProtection="1">
      <alignment horizontal="left" vertical="center" wrapText="1"/>
      <protection locked="0"/>
    </xf>
    <xf numFmtId="0" fontId="41" fillId="0" borderId="34" xfId="0" applyFont="1" applyBorder="1" applyAlignment="1" applyProtection="1">
      <alignment horizontal="left" vertical="center" wrapText="1"/>
      <protection locked="0"/>
    </xf>
    <xf numFmtId="0" fontId="41" fillId="0" borderId="36" xfId="0" applyFont="1" applyBorder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horizontal="left" vertical="top"/>
      <protection locked="0"/>
    </xf>
    <xf numFmtId="0" fontId="41" fillId="0" borderId="1" xfId="0" applyFont="1" applyBorder="1" applyAlignment="1" applyProtection="1">
      <alignment horizontal="center" vertical="top"/>
      <protection locked="0"/>
    </xf>
    <xf numFmtId="0" fontId="41" fillId="0" borderId="35" xfId="0" applyFont="1" applyBorder="1" applyAlignment="1" applyProtection="1">
      <alignment horizontal="left" vertical="center"/>
      <protection locked="0"/>
    </xf>
    <xf numFmtId="0" fontId="41" fillId="0" borderId="36" xfId="0" applyFont="1" applyBorder="1" applyAlignment="1" applyProtection="1">
      <alignment horizontal="left"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40" fillId="0" borderId="1" xfId="0" applyFont="1" applyBorder="1" applyAlignment="1" applyProtection="1">
      <alignment vertical="center"/>
      <protection locked="0"/>
    </xf>
    <xf numFmtId="0" fontId="43" fillId="0" borderId="34" xfId="0" applyFont="1" applyBorder="1" applyAlignment="1" applyProtection="1">
      <alignment vertical="center"/>
      <protection locked="0"/>
    </xf>
    <xf numFmtId="0" fontId="40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1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0" fillId="0" borderId="34" xfId="0" applyFont="1" applyBorder="1" applyAlignment="1" applyProtection="1">
      <alignment horizontal="left"/>
      <protection locked="0"/>
    </xf>
    <xf numFmtId="0" fontId="43" fillId="0" borderId="34" xfId="0" applyFont="1" applyBorder="1" applyAlignment="1" applyProtection="1">
      <protection locked="0"/>
    </xf>
    <xf numFmtId="0" fontId="38" fillId="0" borderId="32" xfId="0" applyFont="1" applyBorder="1" applyAlignment="1" applyProtection="1">
      <alignment vertical="top"/>
      <protection locked="0"/>
    </xf>
    <xf numFmtId="0" fontId="38" fillId="0" borderId="33" xfId="0" applyFont="1" applyBorder="1" applyAlignment="1" applyProtection="1">
      <alignment vertical="top"/>
      <protection locked="0"/>
    </xf>
    <xf numFmtId="0" fontId="38" fillId="0" borderId="1" xfId="0" applyFont="1" applyBorder="1" applyAlignment="1" applyProtection="1">
      <alignment horizontal="center" vertical="center"/>
      <protection locked="0"/>
    </xf>
    <xf numFmtId="0" fontId="38" fillId="0" borderId="1" xfId="0" applyFont="1" applyBorder="1" applyAlignment="1" applyProtection="1">
      <alignment horizontal="left" vertical="top"/>
      <protection locked="0"/>
    </xf>
    <xf numFmtId="0" fontId="38" fillId="0" borderId="35" xfId="0" applyFont="1" applyBorder="1" applyAlignment="1" applyProtection="1">
      <alignment vertical="top"/>
      <protection locked="0"/>
    </xf>
    <xf numFmtId="0" fontId="38" fillId="0" borderId="34" xfId="0" applyFont="1" applyBorder="1" applyAlignment="1" applyProtection="1">
      <alignment vertical="top"/>
      <protection locked="0"/>
    </xf>
    <xf numFmtId="0" fontId="38" fillId="0" borderId="36" xfId="0" applyFont="1" applyBorder="1" applyAlignment="1" applyProtection="1">
      <alignment vertical="top"/>
      <protection locked="0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19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4" fontId="26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0" fillId="0" borderId="0" xfId="0"/>
    <xf numFmtId="0" fontId="17" fillId="0" borderId="0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17" fillId="0" borderId="0" xfId="0" applyFont="1" applyAlignment="1" applyProtection="1">
      <alignment horizontal="left" vertical="center" wrapText="1"/>
    </xf>
    <xf numFmtId="0" fontId="1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9" fillId="3" borderId="0" xfId="1" applyFont="1" applyFill="1" applyAlignment="1">
      <alignment vertical="center"/>
    </xf>
    <xf numFmtId="0" fontId="41" fillId="0" borderId="1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top"/>
      <protection locked="0"/>
    </xf>
    <xf numFmtId="0" fontId="40" fillId="0" borderId="34" xfId="0" applyFont="1" applyBorder="1" applyAlignment="1" applyProtection="1">
      <alignment horizontal="left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/>
      <protection locked="0"/>
    </xf>
    <xf numFmtId="49" fontId="41" fillId="0" borderId="1" xfId="0" applyNumberFormat="1" applyFont="1" applyBorder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horizontal="left" vertical="center" wrapText="1"/>
      <protection locked="0"/>
    </xf>
    <xf numFmtId="0" fontId="40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workbookViewId="0">
      <pane ySplit="1" topLeftCell="A2" activePane="bottomLeft" state="frozen"/>
      <selection pane="bottomLeft"/>
    </sheetView>
  </sheetViews>
  <sheetFormatPr defaultRowHeight="14.4"/>
  <cols>
    <col min="1" max="1" width="7.140625" customWidth="1"/>
    <col min="2" max="2" width="1.42578125" customWidth="1"/>
    <col min="3" max="3" width="3.5703125" customWidth="1"/>
    <col min="4" max="33" width="2.28515625" customWidth="1"/>
    <col min="34" max="34" width="2.85546875" customWidth="1"/>
    <col min="35" max="35" width="27.140625" customWidth="1"/>
    <col min="36" max="37" width="2.140625" customWidth="1"/>
    <col min="38" max="38" width="7.140625" customWidth="1"/>
    <col min="39" max="39" width="2.85546875" customWidth="1"/>
    <col min="40" max="40" width="11.42578125" customWidth="1"/>
    <col min="41" max="41" width="6.42578125" customWidth="1"/>
    <col min="42" max="42" width="3.5703125" customWidth="1"/>
    <col min="43" max="43" width="13.42578125" customWidth="1"/>
    <col min="44" max="44" width="11.7109375" customWidth="1"/>
    <col min="45" max="47" width="22.140625" hidden="1" customWidth="1"/>
    <col min="48" max="52" width="18.5703125" hidden="1" customWidth="1"/>
    <col min="53" max="53" width="16.42578125" hidden="1" customWidth="1"/>
    <col min="54" max="54" width="21.42578125" hidden="1" customWidth="1"/>
    <col min="55" max="56" width="16.42578125" hidden="1" customWidth="1"/>
    <col min="57" max="57" width="57" customWidth="1"/>
    <col min="71" max="91" width="9.140625" hidden="1"/>
  </cols>
  <sheetData>
    <row r="1" spans="1:74" ht="21.3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1:74" ht="36.9" customHeight="1"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S2" s="21" t="s">
        <v>8</v>
      </c>
      <c r="BT2" s="21" t="s">
        <v>9</v>
      </c>
    </row>
    <row r="3" spans="1:74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1:74" ht="36.9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1:74" ht="14.4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13" t="s">
        <v>16</v>
      </c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26"/>
      <c r="AQ5" s="28"/>
      <c r="BE5" s="311" t="s">
        <v>17</v>
      </c>
      <c r="BS5" s="21" t="s">
        <v>8</v>
      </c>
    </row>
    <row r="6" spans="1:74" ht="36.9" customHeight="1">
      <c r="B6" s="25"/>
      <c r="C6" s="26"/>
      <c r="D6" s="33" t="s">
        <v>18</v>
      </c>
      <c r="E6" s="26"/>
      <c r="F6" s="26"/>
      <c r="G6" s="26"/>
      <c r="H6" s="26"/>
      <c r="I6" s="26"/>
      <c r="J6" s="26"/>
      <c r="K6" s="315" t="s">
        <v>19</v>
      </c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26"/>
      <c r="AQ6" s="28"/>
      <c r="BE6" s="312"/>
      <c r="BS6" s="21" t="s">
        <v>20</v>
      </c>
    </row>
    <row r="7" spans="1:74" ht="14.4" customHeight="1">
      <c r="B7" s="25"/>
      <c r="C7" s="26"/>
      <c r="D7" s="34" t="s">
        <v>21</v>
      </c>
      <c r="E7" s="26"/>
      <c r="F7" s="26"/>
      <c r="G7" s="26"/>
      <c r="H7" s="26"/>
      <c r="I7" s="26"/>
      <c r="J7" s="26"/>
      <c r="K7" s="32" t="s">
        <v>22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23</v>
      </c>
      <c r="AL7" s="26"/>
      <c r="AM7" s="26"/>
      <c r="AN7" s="32" t="s">
        <v>22</v>
      </c>
      <c r="AO7" s="26"/>
      <c r="AP7" s="26"/>
      <c r="AQ7" s="28"/>
      <c r="BE7" s="312"/>
      <c r="BS7" s="21" t="s">
        <v>24</v>
      </c>
    </row>
    <row r="8" spans="1:74" ht="14.4" customHeight="1">
      <c r="B8" s="25"/>
      <c r="C8" s="26"/>
      <c r="D8" s="34" t="s">
        <v>25</v>
      </c>
      <c r="E8" s="26"/>
      <c r="F8" s="26"/>
      <c r="G8" s="26"/>
      <c r="H8" s="26"/>
      <c r="I8" s="26"/>
      <c r="J8" s="26"/>
      <c r="K8" s="32" t="s">
        <v>26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27</v>
      </c>
      <c r="AL8" s="26"/>
      <c r="AM8" s="26"/>
      <c r="AN8" s="35" t="s">
        <v>28</v>
      </c>
      <c r="AO8" s="26"/>
      <c r="AP8" s="26"/>
      <c r="AQ8" s="28"/>
      <c r="BE8" s="312"/>
      <c r="BS8" s="21" t="s">
        <v>29</v>
      </c>
    </row>
    <row r="9" spans="1:74" ht="14.4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12"/>
      <c r="BS9" s="21" t="s">
        <v>30</v>
      </c>
    </row>
    <row r="10" spans="1:74" ht="14.4" customHeight="1">
      <c r="B10" s="25"/>
      <c r="C10" s="26"/>
      <c r="D10" s="34" t="s">
        <v>31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32</v>
      </c>
      <c r="AL10" s="26"/>
      <c r="AM10" s="26"/>
      <c r="AN10" s="32" t="s">
        <v>22</v>
      </c>
      <c r="AO10" s="26"/>
      <c r="AP10" s="26"/>
      <c r="AQ10" s="28"/>
      <c r="BE10" s="312"/>
      <c r="BS10" s="21" t="s">
        <v>20</v>
      </c>
    </row>
    <row r="11" spans="1:74" ht="18.45" customHeight="1">
      <c r="B11" s="25"/>
      <c r="C11" s="26"/>
      <c r="D11" s="26"/>
      <c r="E11" s="32" t="s">
        <v>33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34</v>
      </c>
      <c r="AL11" s="26"/>
      <c r="AM11" s="26"/>
      <c r="AN11" s="32" t="s">
        <v>22</v>
      </c>
      <c r="AO11" s="26"/>
      <c r="AP11" s="26"/>
      <c r="AQ11" s="28"/>
      <c r="BE11" s="312"/>
      <c r="BS11" s="21" t="s">
        <v>20</v>
      </c>
    </row>
    <row r="12" spans="1:74" ht="6.9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12"/>
      <c r="BS12" s="21" t="s">
        <v>20</v>
      </c>
    </row>
    <row r="13" spans="1:74" ht="14.4" customHeight="1">
      <c r="B13" s="25"/>
      <c r="C13" s="26"/>
      <c r="D13" s="34" t="s">
        <v>35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32</v>
      </c>
      <c r="AL13" s="26"/>
      <c r="AM13" s="26"/>
      <c r="AN13" s="36" t="s">
        <v>36</v>
      </c>
      <c r="AO13" s="26"/>
      <c r="AP13" s="26"/>
      <c r="AQ13" s="28"/>
      <c r="BE13" s="312"/>
      <c r="BS13" s="21" t="s">
        <v>20</v>
      </c>
    </row>
    <row r="14" spans="1:74" ht="13.2">
      <c r="B14" s="25"/>
      <c r="C14" s="26"/>
      <c r="D14" s="26"/>
      <c r="E14" s="316" t="s">
        <v>36</v>
      </c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4" t="s">
        <v>34</v>
      </c>
      <c r="AL14" s="26"/>
      <c r="AM14" s="26"/>
      <c r="AN14" s="36" t="s">
        <v>36</v>
      </c>
      <c r="AO14" s="26"/>
      <c r="AP14" s="26"/>
      <c r="AQ14" s="28"/>
      <c r="BE14" s="312"/>
      <c r="BS14" s="21" t="s">
        <v>20</v>
      </c>
    </row>
    <row r="15" spans="1:74" ht="6.9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12"/>
      <c r="BS15" s="21" t="s">
        <v>6</v>
      </c>
    </row>
    <row r="16" spans="1:74" ht="14.4" customHeight="1">
      <c r="B16" s="25"/>
      <c r="C16" s="26"/>
      <c r="D16" s="34" t="s">
        <v>37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32</v>
      </c>
      <c r="AL16" s="26"/>
      <c r="AM16" s="26"/>
      <c r="AN16" s="32" t="s">
        <v>22</v>
      </c>
      <c r="AO16" s="26"/>
      <c r="AP16" s="26"/>
      <c r="AQ16" s="28"/>
      <c r="BE16" s="312"/>
      <c r="BS16" s="21" t="s">
        <v>6</v>
      </c>
    </row>
    <row r="17" spans="2:71" ht="18.45" customHeight="1">
      <c r="B17" s="25"/>
      <c r="C17" s="26"/>
      <c r="D17" s="26"/>
      <c r="E17" s="32" t="s">
        <v>38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34</v>
      </c>
      <c r="AL17" s="26"/>
      <c r="AM17" s="26"/>
      <c r="AN17" s="32" t="s">
        <v>22</v>
      </c>
      <c r="AO17" s="26"/>
      <c r="AP17" s="26"/>
      <c r="AQ17" s="28"/>
      <c r="BE17" s="312"/>
      <c r="BS17" s="21" t="s">
        <v>6</v>
      </c>
    </row>
    <row r="18" spans="2:71" ht="6.9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12"/>
      <c r="BS18" s="21" t="s">
        <v>8</v>
      </c>
    </row>
    <row r="19" spans="2:71" ht="14.4" customHeight="1">
      <c r="B19" s="25"/>
      <c r="C19" s="26"/>
      <c r="D19" s="34" t="s">
        <v>39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12"/>
      <c r="BS19" s="21" t="s">
        <v>8</v>
      </c>
    </row>
    <row r="20" spans="2:71" ht="132" customHeight="1">
      <c r="B20" s="25"/>
      <c r="C20" s="26"/>
      <c r="D20" s="26"/>
      <c r="E20" s="318" t="s">
        <v>40</v>
      </c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M20" s="318"/>
      <c r="AN20" s="318"/>
      <c r="AO20" s="26"/>
      <c r="AP20" s="26"/>
      <c r="AQ20" s="28"/>
      <c r="BE20" s="312"/>
      <c r="BS20" s="21" t="s">
        <v>6</v>
      </c>
    </row>
    <row r="21" spans="2:71" ht="6.9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12"/>
    </row>
    <row r="22" spans="2:71" ht="6.9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312"/>
    </row>
    <row r="23" spans="2:71" s="1" customFormat="1" ht="25.95" customHeight="1">
      <c r="B23" s="38"/>
      <c r="C23" s="39"/>
      <c r="D23" s="40" t="s">
        <v>41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19">
        <f>ROUND(AG51,2)</f>
        <v>0</v>
      </c>
      <c r="AL23" s="320"/>
      <c r="AM23" s="320"/>
      <c r="AN23" s="320"/>
      <c r="AO23" s="320"/>
      <c r="AP23" s="39"/>
      <c r="AQ23" s="42"/>
      <c r="BE23" s="312"/>
    </row>
    <row r="24" spans="2:71" s="1" customFormat="1" ht="6.9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312"/>
    </row>
    <row r="25" spans="2:71" s="1" customFormat="1" ht="12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21" t="s">
        <v>42</v>
      </c>
      <c r="M25" s="321"/>
      <c r="N25" s="321"/>
      <c r="O25" s="321"/>
      <c r="P25" s="39"/>
      <c r="Q25" s="39"/>
      <c r="R25" s="39"/>
      <c r="S25" s="39"/>
      <c r="T25" s="39"/>
      <c r="U25" s="39"/>
      <c r="V25" s="39"/>
      <c r="W25" s="321" t="s">
        <v>43</v>
      </c>
      <c r="X25" s="321"/>
      <c r="Y25" s="321"/>
      <c r="Z25" s="321"/>
      <c r="AA25" s="321"/>
      <c r="AB25" s="321"/>
      <c r="AC25" s="321"/>
      <c r="AD25" s="321"/>
      <c r="AE25" s="321"/>
      <c r="AF25" s="39"/>
      <c r="AG25" s="39"/>
      <c r="AH25" s="39"/>
      <c r="AI25" s="39"/>
      <c r="AJ25" s="39"/>
      <c r="AK25" s="321" t="s">
        <v>44</v>
      </c>
      <c r="AL25" s="321"/>
      <c r="AM25" s="321"/>
      <c r="AN25" s="321"/>
      <c r="AO25" s="321"/>
      <c r="AP25" s="39"/>
      <c r="AQ25" s="42"/>
      <c r="BE25" s="312"/>
    </row>
    <row r="26" spans="2:71" s="2" customFormat="1" ht="14.4" customHeight="1">
      <c r="B26" s="44"/>
      <c r="C26" s="45"/>
      <c r="D26" s="46" t="s">
        <v>45</v>
      </c>
      <c r="E26" s="45"/>
      <c r="F26" s="46" t="s">
        <v>46</v>
      </c>
      <c r="G26" s="45"/>
      <c r="H26" s="45"/>
      <c r="I26" s="45"/>
      <c r="J26" s="45"/>
      <c r="K26" s="45"/>
      <c r="L26" s="322">
        <v>0.21</v>
      </c>
      <c r="M26" s="323"/>
      <c r="N26" s="323"/>
      <c r="O26" s="323"/>
      <c r="P26" s="45"/>
      <c r="Q26" s="45"/>
      <c r="R26" s="45"/>
      <c r="S26" s="45"/>
      <c r="T26" s="45"/>
      <c r="U26" s="45"/>
      <c r="V26" s="45"/>
      <c r="W26" s="324">
        <f>ROUND(AZ51,2)</f>
        <v>0</v>
      </c>
      <c r="X26" s="323"/>
      <c r="Y26" s="323"/>
      <c r="Z26" s="323"/>
      <c r="AA26" s="323"/>
      <c r="AB26" s="323"/>
      <c r="AC26" s="323"/>
      <c r="AD26" s="323"/>
      <c r="AE26" s="323"/>
      <c r="AF26" s="45"/>
      <c r="AG26" s="45"/>
      <c r="AH26" s="45"/>
      <c r="AI26" s="45"/>
      <c r="AJ26" s="45"/>
      <c r="AK26" s="324">
        <f>ROUND(AV51,2)</f>
        <v>0</v>
      </c>
      <c r="AL26" s="323"/>
      <c r="AM26" s="323"/>
      <c r="AN26" s="323"/>
      <c r="AO26" s="323"/>
      <c r="AP26" s="45"/>
      <c r="AQ26" s="47"/>
      <c r="BE26" s="312"/>
    </row>
    <row r="27" spans="2:71" s="2" customFormat="1" ht="14.4" customHeight="1">
      <c r="B27" s="44"/>
      <c r="C27" s="45"/>
      <c r="D27" s="45"/>
      <c r="E27" s="45"/>
      <c r="F27" s="46" t="s">
        <v>47</v>
      </c>
      <c r="G27" s="45"/>
      <c r="H27" s="45"/>
      <c r="I27" s="45"/>
      <c r="J27" s="45"/>
      <c r="K27" s="45"/>
      <c r="L27" s="322">
        <v>0.15</v>
      </c>
      <c r="M27" s="323"/>
      <c r="N27" s="323"/>
      <c r="O27" s="323"/>
      <c r="P27" s="45"/>
      <c r="Q27" s="45"/>
      <c r="R27" s="45"/>
      <c r="S27" s="45"/>
      <c r="T27" s="45"/>
      <c r="U27" s="45"/>
      <c r="V27" s="45"/>
      <c r="W27" s="324">
        <f>ROUND(BA51,2)</f>
        <v>0</v>
      </c>
      <c r="X27" s="323"/>
      <c r="Y27" s="323"/>
      <c r="Z27" s="323"/>
      <c r="AA27" s="323"/>
      <c r="AB27" s="323"/>
      <c r="AC27" s="323"/>
      <c r="AD27" s="323"/>
      <c r="AE27" s="323"/>
      <c r="AF27" s="45"/>
      <c r="AG27" s="45"/>
      <c r="AH27" s="45"/>
      <c r="AI27" s="45"/>
      <c r="AJ27" s="45"/>
      <c r="AK27" s="324">
        <f>ROUND(AW51,2)</f>
        <v>0</v>
      </c>
      <c r="AL27" s="323"/>
      <c r="AM27" s="323"/>
      <c r="AN27" s="323"/>
      <c r="AO27" s="323"/>
      <c r="AP27" s="45"/>
      <c r="AQ27" s="47"/>
      <c r="BE27" s="312"/>
    </row>
    <row r="28" spans="2:71" s="2" customFormat="1" ht="14.4" hidden="1" customHeight="1">
      <c r="B28" s="44"/>
      <c r="C28" s="45"/>
      <c r="D28" s="45"/>
      <c r="E28" s="45"/>
      <c r="F28" s="46" t="s">
        <v>48</v>
      </c>
      <c r="G28" s="45"/>
      <c r="H28" s="45"/>
      <c r="I28" s="45"/>
      <c r="J28" s="45"/>
      <c r="K28" s="45"/>
      <c r="L28" s="322">
        <v>0.21</v>
      </c>
      <c r="M28" s="323"/>
      <c r="N28" s="323"/>
      <c r="O28" s="323"/>
      <c r="P28" s="45"/>
      <c r="Q28" s="45"/>
      <c r="R28" s="45"/>
      <c r="S28" s="45"/>
      <c r="T28" s="45"/>
      <c r="U28" s="45"/>
      <c r="V28" s="45"/>
      <c r="W28" s="324">
        <f>ROUND(BB51,2)</f>
        <v>0</v>
      </c>
      <c r="X28" s="323"/>
      <c r="Y28" s="323"/>
      <c r="Z28" s="323"/>
      <c r="AA28" s="323"/>
      <c r="AB28" s="323"/>
      <c r="AC28" s="323"/>
      <c r="AD28" s="323"/>
      <c r="AE28" s="323"/>
      <c r="AF28" s="45"/>
      <c r="AG28" s="45"/>
      <c r="AH28" s="45"/>
      <c r="AI28" s="45"/>
      <c r="AJ28" s="45"/>
      <c r="AK28" s="324">
        <v>0</v>
      </c>
      <c r="AL28" s="323"/>
      <c r="AM28" s="323"/>
      <c r="AN28" s="323"/>
      <c r="AO28" s="323"/>
      <c r="AP28" s="45"/>
      <c r="AQ28" s="47"/>
      <c r="BE28" s="312"/>
    </row>
    <row r="29" spans="2:71" s="2" customFormat="1" ht="14.4" hidden="1" customHeight="1">
      <c r="B29" s="44"/>
      <c r="C29" s="45"/>
      <c r="D29" s="45"/>
      <c r="E29" s="45"/>
      <c r="F29" s="46" t="s">
        <v>49</v>
      </c>
      <c r="G29" s="45"/>
      <c r="H29" s="45"/>
      <c r="I29" s="45"/>
      <c r="J29" s="45"/>
      <c r="K29" s="45"/>
      <c r="L29" s="322">
        <v>0.15</v>
      </c>
      <c r="M29" s="323"/>
      <c r="N29" s="323"/>
      <c r="O29" s="323"/>
      <c r="P29" s="45"/>
      <c r="Q29" s="45"/>
      <c r="R29" s="45"/>
      <c r="S29" s="45"/>
      <c r="T29" s="45"/>
      <c r="U29" s="45"/>
      <c r="V29" s="45"/>
      <c r="W29" s="324">
        <f>ROUND(BC51,2)</f>
        <v>0</v>
      </c>
      <c r="X29" s="323"/>
      <c r="Y29" s="323"/>
      <c r="Z29" s="323"/>
      <c r="AA29" s="323"/>
      <c r="AB29" s="323"/>
      <c r="AC29" s="323"/>
      <c r="AD29" s="323"/>
      <c r="AE29" s="323"/>
      <c r="AF29" s="45"/>
      <c r="AG29" s="45"/>
      <c r="AH29" s="45"/>
      <c r="AI29" s="45"/>
      <c r="AJ29" s="45"/>
      <c r="AK29" s="324">
        <v>0</v>
      </c>
      <c r="AL29" s="323"/>
      <c r="AM29" s="323"/>
      <c r="AN29" s="323"/>
      <c r="AO29" s="323"/>
      <c r="AP29" s="45"/>
      <c r="AQ29" s="47"/>
      <c r="BE29" s="312"/>
    </row>
    <row r="30" spans="2:71" s="2" customFormat="1" ht="14.4" hidden="1" customHeight="1">
      <c r="B30" s="44"/>
      <c r="C30" s="45"/>
      <c r="D30" s="45"/>
      <c r="E30" s="45"/>
      <c r="F30" s="46" t="s">
        <v>50</v>
      </c>
      <c r="G30" s="45"/>
      <c r="H30" s="45"/>
      <c r="I30" s="45"/>
      <c r="J30" s="45"/>
      <c r="K30" s="45"/>
      <c r="L30" s="322">
        <v>0</v>
      </c>
      <c r="M30" s="323"/>
      <c r="N30" s="323"/>
      <c r="O30" s="323"/>
      <c r="P30" s="45"/>
      <c r="Q30" s="45"/>
      <c r="R30" s="45"/>
      <c r="S30" s="45"/>
      <c r="T30" s="45"/>
      <c r="U30" s="45"/>
      <c r="V30" s="45"/>
      <c r="W30" s="324">
        <f>ROUND(BD51,2)</f>
        <v>0</v>
      </c>
      <c r="X30" s="323"/>
      <c r="Y30" s="323"/>
      <c r="Z30" s="323"/>
      <c r="AA30" s="323"/>
      <c r="AB30" s="323"/>
      <c r="AC30" s="323"/>
      <c r="AD30" s="323"/>
      <c r="AE30" s="323"/>
      <c r="AF30" s="45"/>
      <c r="AG30" s="45"/>
      <c r="AH30" s="45"/>
      <c r="AI30" s="45"/>
      <c r="AJ30" s="45"/>
      <c r="AK30" s="324">
        <v>0</v>
      </c>
      <c r="AL30" s="323"/>
      <c r="AM30" s="323"/>
      <c r="AN30" s="323"/>
      <c r="AO30" s="323"/>
      <c r="AP30" s="45"/>
      <c r="AQ30" s="47"/>
      <c r="BE30" s="312"/>
    </row>
    <row r="31" spans="2:71" s="1" customFormat="1" ht="6.9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312"/>
    </row>
    <row r="32" spans="2:71" s="1" customFormat="1" ht="25.95" customHeight="1">
      <c r="B32" s="38"/>
      <c r="C32" s="48"/>
      <c r="D32" s="49" t="s">
        <v>51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52</v>
      </c>
      <c r="U32" s="50"/>
      <c r="V32" s="50"/>
      <c r="W32" s="50"/>
      <c r="X32" s="325" t="s">
        <v>53</v>
      </c>
      <c r="Y32" s="326"/>
      <c r="Z32" s="326"/>
      <c r="AA32" s="326"/>
      <c r="AB32" s="326"/>
      <c r="AC32" s="50"/>
      <c r="AD32" s="50"/>
      <c r="AE32" s="50"/>
      <c r="AF32" s="50"/>
      <c r="AG32" s="50"/>
      <c r="AH32" s="50"/>
      <c r="AI32" s="50"/>
      <c r="AJ32" s="50"/>
      <c r="AK32" s="327">
        <f>SUM(AK23:AK30)</f>
        <v>0</v>
      </c>
      <c r="AL32" s="326"/>
      <c r="AM32" s="326"/>
      <c r="AN32" s="326"/>
      <c r="AO32" s="328"/>
      <c r="AP32" s="48"/>
      <c r="AQ32" s="52"/>
      <c r="BE32" s="312"/>
    </row>
    <row r="33" spans="2:56" s="1" customFormat="1" ht="6.9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56" s="1" customFormat="1" ht="6.9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56" s="1" customFormat="1" ht="6.9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</row>
    <row r="39" spans="2:56" s="1" customFormat="1" ht="36.9" customHeight="1">
      <c r="B39" s="38"/>
      <c r="C39" s="59" t="s">
        <v>54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8"/>
    </row>
    <row r="40" spans="2:56" s="1" customFormat="1" ht="6.9" customHeight="1">
      <c r="B40" s="38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58"/>
    </row>
    <row r="41" spans="2:56" s="3" customFormat="1" ht="14.4" customHeight="1">
      <c r="B41" s="61"/>
      <c r="C41" s="62" t="s">
        <v>15</v>
      </c>
      <c r="D41" s="63"/>
      <c r="E41" s="63"/>
      <c r="F41" s="63"/>
      <c r="G41" s="63"/>
      <c r="H41" s="63"/>
      <c r="I41" s="63"/>
      <c r="J41" s="63"/>
      <c r="K41" s="63"/>
      <c r="L41" s="63" t="str">
        <f>K5</f>
        <v>999142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</row>
    <row r="42" spans="2:56" s="4" customFormat="1" ht="36.9" customHeight="1">
      <c r="B42" s="65"/>
      <c r="C42" s="66" t="s">
        <v>18</v>
      </c>
      <c r="D42" s="67"/>
      <c r="E42" s="67"/>
      <c r="F42" s="67"/>
      <c r="G42" s="67"/>
      <c r="H42" s="67"/>
      <c r="I42" s="67"/>
      <c r="J42" s="67"/>
      <c r="K42" s="67"/>
      <c r="L42" s="329" t="str">
        <f>K6</f>
        <v>ZŠ Ostrov, Krušnohorská 34</v>
      </c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30"/>
      <c r="AA42" s="330"/>
      <c r="AB42" s="330"/>
      <c r="AC42" s="330"/>
      <c r="AD42" s="330"/>
      <c r="AE42" s="330"/>
      <c r="AF42" s="330"/>
      <c r="AG42" s="330"/>
      <c r="AH42" s="330"/>
      <c r="AI42" s="330"/>
      <c r="AJ42" s="330"/>
      <c r="AK42" s="330"/>
      <c r="AL42" s="330"/>
      <c r="AM42" s="330"/>
      <c r="AN42" s="330"/>
      <c r="AO42" s="330"/>
      <c r="AP42" s="67"/>
      <c r="AQ42" s="67"/>
      <c r="AR42" s="68"/>
    </row>
    <row r="43" spans="2:56" s="1" customFormat="1" ht="6.9" customHeight="1">
      <c r="B43" s="38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58"/>
    </row>
    <row r="44" spans="2:56" s="1" customFormat="1" ht="13.2">
      <c r="B44" s="38"/>
      <c r="C44" s="62" t="s">
        <v>25</v>
      </c>
      <c r="D44" s="60"/>
      <c r="E44" s="60"/>
      <c r="F44" s="60"/>
      <c r="G44" s="60"/>
      <c r="H44" s="60"/>
      <c r="I44" s="60"/>
      <c r="J44" s="60"/>
      <c r="K44" s="60"/>
      <c r="L44" s="69" t="str">
        <f>IF(K8="","",K8)</f>
        <v>Ostrov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2" t="s">
        <v>27</v>
      </c>
      <c r="AJ44" s="60"/>
      <c r="AK44" s="60"/>
      <c r="AL44" s="60"/>
      <c r="AM44" s="331" t="str">
        <f>IF(AN8= "","",AN8)</f>
        <v>7.3.2018</v>
      </c>
      <c r="AN44" s="331"/>
      <c r="AO44" s="60"/>
      <c r="AP44" s="60"/>
      <c r="AQ44" s="60"/>
      <c r="AR44" s="58"/>
    </row>
    <row r="45" spans="2:56" s="1" customFormat="1" ht="6.9" customHeight="1">
      <c r="B45" s="38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8"/>
    </row>
    <row r="46" spans="2:56" s="1" customFormat="1" ht="13.2">
      <c r="B46" s="38"/>
      <c r="C46" s="62" t="s">
        <v>31</v>
      </c>
      <c r="D46" s="60"/>
      <c r="E46" s="60"/>
      <c r="F46" s="60"/>
      <c r="G46" s="60"/>
      <c r="H46" s="60"/>
      <c r="I46" s="60"/>
      <c r="J46" s="60"/>
      <c r="K46" s="60"/>
      <c r="L46" s="63" t="str">
        <f>IF(E11= "","",E11)</f>
        <v xml:space="preserve"> 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2" t="s">
        <v>37</v>
      </c>
      <c r="AJ46" s="60"/>
      <c r="AK46" s="60"/>
      <c r="AL46" s="60"/>
      <c r="AM46" s="332" t="str">
        <f>IF(E17="","",E17)</f>
        <v>G.PROJEKT - Ing. Roman Gajdoš</v>
      </c>
      <c r="AN46" s="332"/>
      <c r="AO46" s="332"/>
      <c r="AP46" s="332"/>
      <c r="AQ46" s="60"/>
      <c r="AR46" s="58"/>
      <c r="AS46" s="333" t="s">
        <v>55</v>
      </c>
      <c r="AT46" s="334"/>
      <c r="AU46" s="71"/>
      <c r="AV46" s="71"/>
      <c r="AW46" s="71"/>
      <c r="AX46" s="71"/>
      <c r="AY46" s="71"/>
      <c r="AZ46" s="71"/>
      <c r="BA46" s="71"/>
      <c r="BB46" s="71"/>
      <c r="BC46" s="71"/>
      <c r="BD46" s="72"/>
    </row>
    <row r="47" spans="2:56" s="1" customFormat="1" ht="13.2">
      <c r="B47" s="38"/>
      <c r="C47" s="62" t="s">
        <v>35</v>
      </c>
      <c r="D47" s="60"/>
      <c r="E47" s="60"/>
      <c r="F47" s="60"/>
      <c r="G47" s="60"/>
      <c r="H47" s="60"/>
      <c r="I47" s="60"/>
      <c r="J47" s="60"/>
      <c r="K47" s="60"/>
      <c r="L47" s="63" t="str">
        <f>IF(E14= "Vyplň údaj","",E14)</f>
        <v/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58"/>
      <c r="AS47" s="335"/>
      <c r="AT47" s="336"/>
      <c r="AU47" s="73"/>
      <c r="AV47" s="73"/>
      <c r="AW47" s="73"/>
      <c r="AX47" s="73"/>
      <c r="AY47" s="73"/>
      <c r="AZ47" s="73"/>
      <c r="BA47" s="73"/>
      <c r="BB47" s="73"/>
      <c r="BC47" s="73"/>
      <c r="BD47" s="74"/>
    </row>
    <row r="48" spans="2:56" s="1" customFormat="1" ht="10.8" customHeight="1">
      <c r="B48" s="38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58"/>
      <c r="AS48" s="337"/>
      <c r="AT48" s="338"/>
      <c r="AU48" s="39"/>
      <c r="AV48" s="39"/>
      <c r="AW48" s="39"/>
      <c r="AX48" s="39"/>
      <c r="AY48" s="39"/>
      <c r="AZ48" s="39"/>
      <c r="BA48" s="39"/>
      <c r="BB48" s="39"/>
      <c r="BC48" s="39"/>
      <c r="BD48" s="75"/>
    </row>
    <row r="49" spans="1:91" s="1" customFormat="1" ht="29.25" customHeight="1">
      <c r="B49" s="38"/>
      <c r="C49" s="339" t="s">
        <v>56</v>
      </c>
      <c r="D49" s="340"/>
      <c r="E49" s="340"/>
      <c r="F49" s="340"/>
      <c r="G49" s="340"/>
      <c r="H49" s="76"/>
      <c r="I49" s="341" t="s">
        <v>57</v>
      </c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  <c r="AE49" s="340"/>
      <c r="AF49" s="340"/>
      <c r="AG49" s="342" t="s">
        <v>58</v>
      </c>
      <c r="AH49" s="340"/>
      <c r="AI49" s="340"/>
      <c r="AJ49" s="340"/>
      <c r="AK49" s="340"/>
      <c r="AL49" s="340"/>
      <c r="AM49" s="340"/>
      <c r="AN49" s="341" t="s">
        <v>59</v>
      </c>
      <c r="AO49" s="340"/>
      <c r="AP49" s="340"/>
      <c r="AQ49" s="77" t="s">
        <v>60</v>
      </c>
      <c r="AR49" s="58"/>
      <c r="AS49" s="78" t="s">
        <v>61</v>
      </c>
      <c r="AT49" s="79" t="s">
        <v>62</v>
      </c>
      <c r="AU49" s="79" t="s">
        <v>63</v>
      </c>
      <c r="AV49" s="79" t="s">
        <v>64</v>
      </c>
      <c r="AW49" s="79" t="s">
        <v>65</v>
      </c>
      <c r="AX49" s="79" t="s">
        <v>66</v>
      </c>
      <c r="AY49" s="79" t="s">
        <v>67</v>
      </c>
      <c r="AZ49" s="79" t="s">
        <v>68</v>
      </c>
      <c r="BA49" s="79" t="s">
        <v>69</v>
      </c>
      <c r="BB49" s="79" t="s">
        <v>70</v>
      </c>
      <c r="BC49" s="79" t="s">
        <v>71</v>
      </c>
      <c r="BD49" s="80" t="s">
        <v>72</v>
      </c>
    </row>
    <row r="50" spans="1:91" s="1" customFormat="1" ht="10.8" customHeight="1">
      <c r="B50" s="3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58"/>
      <c r="AS50" s="81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1:91" s="4" customFormat="1" ht="32.4" customHeight="1">
      <c r="B51" s="65"/>
      <c r="C51" s="84" t="s">
        <v>73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346">
        <f>ROUND(AG52,2)</f>
        <v>0</v>
      </c>
      <c r="AH51" s="346"/>
      <c r="AI51" s="346"/>
      <c r="AJ51" s="346"/>
      <c r="AK51" s="346"/>
      <c r="AL51" s="346"/>
      <c r="AM51" s="346"/>
      <c r="AN51" s="347">
        <f>SUM(AG51,AT51)</f>
        <v>0</v>
      </c>
      <c r="AO51" s="347"/>
      <c r="AP51" s="347"/>
      <c r="AQ51" s="86" t="s">
        <v>22</v>
      </c>
      <c r="AR51" s="68"/>
      <c r="AS51" s="87">
        <f>ROUND(AS52,2)</f>
        <v>0</v>
      </c>
      <c r="AT51" s="88">
        <f>ROUND(SUM(AV51:AW51),2)</f>
        <v>0</v>
      </c>
      <c r="AU51" s="89">
        <f>ROUND(AU52,5)</f>
        <v>0</v>
      </c>
      <c r="AV51" s="88">
        <f>ROUND(AZ51*L26,2)</f>
        <v>0</v>
      </c>
      <c r="AW51" s="88">
        <f>ROUND(BA51*L27,2)</f>
        <v>0</v>
      </c>
      <c r="AX51" s="88">
        <f>ROUND(BB51*L26,2)</f>
        <v>0</v>
      </c>
      <c r="AY51" s="88">
        <f>ROUND(BC51*L27,2)</f>
        <v>0</v>
      </c>
      <c r="AZ51" s="88">
        <f>ROUND(AZ52,2)</f>
        <v>0</v>
      </c>
      <c r="BA51" s="88">
        <f>ROUND(BA52,2)</f>
        <v>0</v>
      </c>
      <c r="BB51" s="88">
        <f>ROUND(BB52,2)</f>
        <v>0</v>
      </c>
      <c r="BC51" s="88">
        <f>ROUND(BC52,2)</f>
        <v>0</v>
      </c>
      <c r="BD51" s="90">
        <f>ROUND(BD52,2)</f>
        <v>0</v>
      </c>
      <c r="BS51" s="91" t="s">
        <v>74</v>
      </c>
      <c r="BT51" s="91" t="s">
        <v>75</v>
      </c>
      <c r="BU51" s="92" t="s">
        <v>76</v>
      </c>
      <c r="BV51" s="91" t="s">
        <v>77</v>
      </c>
      <c r="BW51" s="91" t="s">
        <v>7</v>
      </c>
      <c r="BX51" s="91" t="s">
        <v>78</v>
      </c>
      <c r="CL51" s="91" t="s">
        <v>22</v>
      </c>
    </row>
    <row r="52" spans="1:91" s="5" customFormat="1" ht="34.799999999999997" customHeight="1">
      <c r="A52" s="93" t="s">
        <v>79</v>
      </c>
      <c r="B52" s="94"/>
      <c r="C52" s="95"/>
      <c r="D52" s="345" t="s">
        <v>80</v>
      </c>
      <c r="E52" s="345"/>
      <c r="F52" s="345"/>
      <c r="G52" s="345"/>
      <c r="H52" s="345"/>
      <c r="I52" s="96"/>
      <c r="J52" s="345" t="s">
        <v>81</v>
      </c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5"/>
      <c r="AG52" s="343">
        <f>'SO 01 - Přístavba zdvižné...'!J27</f>
        <v>0</v>
      </c>
      <c r="AH52" s="344"/>
      <c r="AI52" s="344"/>
      <c r="AJ52" s="344"/>
      <c r="AK52" s="344"/>
      <c r="AL52" s="344"/>
      <c r="AM52" s="344"/>
      <c r="AN52" s="343">
        <f>SUM(AG52,AT52)</f>
        <v>0</v>
      </c>
      <c r="AO52" s="344"/>
      <c r="AP52" s="344"/>
      <c r="AQ52" s="97" t="s">
        <v>82</v>
      </c>
      <c r="AR52" s="98"/>
      <c r="AS52" s="99">
        <v>0</v>
      </c>
      <c r="AT52" s="100">
        <f>ROUND(SUM(AV52:AW52),2)</f>
        <v>0</v>
      </c>
      <c r="AU52" s="101">
        <f>'SO 01 - Přístavba zdvižné...'!P115</f>
        <v>0</v>
      </c>
      <c r="AV52" s="100">
        <f>'SO 01 - Přístavba zdvižné...'!J30</f>
        <v>0</v>
      </c>
      <c r="AW52" s="100">
        <f>'SO 01 - Přístavba zdvižné...'!J31</f>
        <v>0</v>
      </c>
      <c r="AX52" s="100">
        <f>'SO 01 - Přístavba zdvižné...'!J32</f>
        <v>0</v>
      </c>
      <c r="AY52" s="100">
        <f>'SO 01 - Přístavba zdvižné...'!J33</f>
        <v>0</v>
      </c>
      <c r="AZ52" s="100">
        <f>'SO 01 - Přístavba zdvižné...'!F30</f>
        <v>0</v>
      </c>
      <c r="BA52" s="100">
        <f>'SO 01 - Přístavba zdvižné...'!F31</f>
        <v>0</v>
      </c>
      <c r="BB52" s="100">
        <f>'SO 01 - Přístavba zdvižné...'!F32</f>
        <v>0</v>
      </c>
      <c r="BC52" s="100">
        <f>'SO 01 - Přístavba zdvižné...'!F33</f>
        <v>0</v>
      </c>
      <c r="BD52" s="102">
        <f>'SO 01 - Přístavba zdvižné...'!F34</f>
        <v>0</v>
      </c>
      <c r="BT52" s="103" t="s">
        <v>24</v>
      </c>
      <c r="BV52" s="103" t="s">
        <v>77</v>
      </c>
      <c r="BW52" s="103" t="s">
        <v>83</v>
      </c>
      <c r="BX52" s="103" t="s">
        <v>7</v>
      </c>
      <c r="CL52" s="103" t="s">
        <v>22</v>
      </c>
      <c r="CM52" s="103" t="s">
        <v>84</v>
      </c>
    </row>
    <row r="53" spans="1:91" s="1" customFormat="1" ht="30" customHeight="1">
      <c r="B53" s="38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58"/>
    </row>
    <row r="54" spans="1:91" s="1" customFormat="1" ht="6.9" customHeight="1"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8"/>
    </row>
  </sheetData>
  <sheetProtection password="CC35" sheet="1" objects="1" scenarios="1" formatCells="0" formatColumns="0" formatRows="0" sort="0" autoFilter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SO 01 - Přístavba zdvižné...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66"/>
  <sheetViews>
    <sheetView showGridLines="0" workbookViewId="0">
      <pane ySplit="1" topLeftCell="A2" activePane="bottomLeft" state="frozen"/>
      <selection pane="bottomLeft"/>
    </sheetView>
  </sheetViews>
  <sheetFormatPr defaultRowHeight="14.4"/>
  <cols>
    <col min="1" max="1" width="7.140625" customWidth="1"/>
    <col min="2" max="2" width="1.42578125" customWidth="1"/>
    <col min="3" max="3" width="3.5703125" customWidth="1"/>
    <col min="4" max="4" width="3.7109375" customWidth="1"/>
    <col min="5" max="5" width="14.7109375" customWidth="1"/>
    <col min="6" max="6" width="64.28515625" customWidth="1"/>
    <col min="7" max="7" width="7.42578125" customWidth="1"/>
    <col min="8" max="8" width="9.5703125" customWidth="1"/>
    <col min="9" max="9" width="10.85546875" style="104" customWidth="1"/>
    <col min="10" max="10" width="20.140625" customWidth="1"/>
    <col min="11" max="11" width="13.28515625" customWidth="1"/>
    <col min="13" max="18" width="9.140625" hidden="1"/>
    <col min="19" max="19" width="7" hidden="1" customWidth="1"/>
    <col min="20" max="20" width="25.42578125" hidden="1" customWidth="1"/>
    <col min="21" max="21" width="14" hidden="1" customWidth="1"/>
    <col min="22" max="22" width="10.5703125" customWidth="1"/>
    <col min="23" max="23" width="14" customWidth="1"/>
    <col min="24" max="24" width="10.5703125" customWidth="1"/>
    <col min="25" max="25" width="12.85546875" customWidth="1"/>
    <col min="26" max="26" width="9.42578125" customWidth="1"/>
    <col min="27" max="27" width="12.85546875" customWidth="1"/>
    <col min="28" max="28" width="14" customWidth="1"/>
    <col min="29" max="29" width="9.42578125" customWidth="1"/>
    <col min="30" max="30" width="12.85546875" customWidth="1"/>
    <col min="31" max="31" width="14" customWidth="1"/>
    <col min="44" max="65" width="9.140625" hidden="1"/>
  </cols>
  <sheetData>
    <row r="1" spans="1:70" ht="21.75" customHeight="1">
      <c r="A1" s="18"/>
      <c r="B1" s="105"/>
      <c r="C1" s="105"/>
      <c r="D1" s="106" t="s">
        <v>1</v>
      </c>
      <c r="E1" s="105"/>
      <c r="F1" s="107" t="s">
        <v>85</v>
      </c>
      <c r="G1" s="356" t="s">
        <v>86</v>
      </c>
      <c r="H1" s="356"/>
      <c r="I1" s="108"/>
      <c r="J1" s="107" t="s">
        <v>87</v>
      </c>
      <c r="K1" s="106" t="s">
        <v>88</v>
      </c>
      <c r="L1" s="107" t="s">
        <v>89</v>
      </c>
      <c r="M1" s="107"/>
      <c r="N1" s="107"/>
      <c r="O1" s="107"/>
      <c r="P1" s="107"/>
      <c r="Q1" s="107"/>
      <c r="R1" s="107"/>
      <c r="S1" s="107"/>
      <c r="T1" s="107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1:70" ht="36.9" customHeight="1"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AT2" s="21" t="s">
        <v>83</v>
      </c>
    </row>
    <row r="3" spans="1:70" ht="6.9" customHeight="1">
      <c r="B3" s="22"/>
      <c r="C3" s="23"/>
      <c r="D3" s="23"/>
      <c r="E3" s="23"/>
      <c r="F3" s="23"/>
      <c r="G3" s="23"/>
      <c r="H3" s="23"/>
      <c r="I3" s="109"/>
      <c r="J3" s="23"/>
      <c r="K3" s="24"/>
      <c r="AT3" s="21" t="s">
        <v>84</v>
      </c>
    </row>
    <row r="4" spans="1:70" ht="36.9" customHeight="1">
      <c r="B4" s="25"/>
      <c r="C4" s="26"/>
      <c r="D4" s="27" t="s">
        <v>90</v>
      </c>
      <c r="E4" s="26"/>
      <c r="F4" s="26"/>
      <c r="G4" s="26"/>
      <c r="H4" s="26"/>
      <c r="I4" s="110"/>
      <c r="J4" s="26"/>
      <c r="K4" s="28"/>
      <c r="M4" s="29" t="s">
        <v>12</v>
      </c>
      <c r="AT4" s="21" t="s">
        <v>6</v>
      </c>
    </row>
    <row r="5" spans="1:70" ht="6.9" customHeight="1">
      <c r="B5" s="25"/>
      <c r="C5" s="26"/>
      <c r="D5" s="26"/>
      <c r="E5" s="26"/>
      <c r="F5" s="26"/>
      <c r="G5" s="26"/>
      <c r="H5" s="26"/>
      <c r="I5" s="110"/>
      <c r="J5" s="26"/>
      <c r="K5" s="28"/>
    </row>
    <row r="6" spans="1:70" ht="13.2">
      <c r="B6" s="25"/>
      <c r="C6" s="26"/>
      <c r="D6" s="34" t="s">
        <v>18</v>
      </c>
      <c r="E6" s="26"/>
      <c r="F6" s="26"/>
      <c r="G6" s="26"/>
      <c r="H6" s="26"/>
      <c r="I6" s="110"/>
      <c r="J6" s="26"/>
      <c r="K6" s="28"/>
    </row>
    <row r="7" spans="1:70" ht="20.399999999999999" customHeight="1">
      <c r="B7" s="25"/>
      <c r="C7" s="26"/>
      <c r="D7" s="26"/>
      <c r="E7" s="349" t="str">
        <f>'Rekapitulace stavby'!K6</f>
        <v>ZŠ Ostrov, Krušnohorská 34</v>
      </c>
      <c r="F7" s="350"/>
      <c r="G7" s="350"/>
      <c r="H7" s="350"/>
      <c r="I7" s="110"/>
      <c r="J7" s="26"/>
      <c r="K7" s="28"/>
    </row>
    <row r="8" spans="1:70" s="1" customFormat="1" ht="13.2">
      <c r="B8" s="38"/>
      <c r="C8" s="39"/>
      <c r="D8" s="34" t="s">
        <v>91</v>
      </c>
      <c r="E8" s="39"/>
      <c r="F8" s="39"/>
      <c r="G8" s="39"/>
      <c r="H8" s="39"/>
      <c r="I8" s="111"/>
      <c r="J8" s="39"/>
      <c r="K8" s="42"/>
    </row>
    <row r="9" spans="1:70" s="1" customFormat="1" ht="36.9" customHeight="1">
      <c r="B9" s="38"/>
      <c r="C9" s="39"/>
      <c r="D9" s="39"/>
      <c r="E9" s="351" t="s">
        <v>92</v>
      </c>
      <c r="F9" s="352"/>
      <c r="G9" s="352"/>
      <c r="H9" s="352"/>
      <c r="I9" s="111"/>
      <c r="J9" s="39"/>
      <c r="K9" s="42"/>
    </row>
    <row r="10" spans="1:70" s="1" customFormat="1" ht="12">
      <c r="B10" s="38"/>
      <c r="C10" s="39"/>
      <c r="D10" s="39"/>
      <c r="E10" s="39"/>
      <c r="F10" s="39"/>
      <c r="G10" s="39"/>
      <c r="H10" s="39"/>
      <c r="I10" s="111"/>
      <c r="J10" s="39"/>
      <c r="K10" s="42"/>
    </row>
    <row r="11" spans="1:70" s="1" customFormat="1" ht="14.4" customHeight="1">
      <c r="B11" s="38"/>
      <c r="C11" s="39"/>
      <c r="D11" s="34" t="s">
        <v>21</v>
      </c>
      <c r="E11" s="39"/>
      <c r="F11" s="32" t="s">
        <v>22</v>
      </c>
      <c r="G11" s="39"/>
      <c r="H11" s="39"/>
      <c r="I11" s="112" t="s">
        <v>23</v>
      </c>
      <c r="J11" s="32" t="s">
        <v>22</v>
      </c>
      <c r="K11" s="42"/>
    </row>
    <row r="12" spans="1:70" s="1" customFormat="1" ht="14.4" customHeight="1">
      <c r="B12" s="38"/>
      <c r="C12" s="39"/>
      <c r="D12" s="34" t="s">
        <v>25</v>
      </c>
      <c r="E12" s="39"/>
      <c r="F12" s="32" t="s">
        <v>26</v>
      </c>
      <c r="G12" s="39"/>
      <c r="H12" s="39"/>
      <c r="I12" s="112" t="s">
        <v>27</v>
      </c>
      <c r="J12" s="113" t="str">
        <f>'Rekapitulace stavby'!AN8</f>
        <v>7.3.2018</v>
      </c>
      <c r="K12" s="42"/>
    </row>
    <row r="13" spans="1:70" s="1" customFormat="1" ht="10.8" customHeight="1">
      <c r="B13" s="38"/>
      <c r="C13" s="39"/>
      <c r="D13" s="39"/>
      <c r="E13" s="39"/>
      <c r="F13" s="39"/>
      <c r="G13" s="39"/>
      <c r="H13" s="39"/>
      <c r="I13" s="111"/>
      <c r="J13" s="39"/>
      <c r="K13" s="42"/>
    </row>
    <row r="14" spans="1:70" s="1" customFormat="1" ht="14.4" customHeight="1">
      <c r="B14" s="38"/>
      <c r="C14" s="39"/>
      <c r="D14" s="34" t="s">
        <v>31</v>
      </c>
      <c r="E14" s="39"/>
      <c r="F14" s="39"/>
      <c r="G14" s="39"/>
      <c r="H14" s="39"/>
      <c r="I14" s="112" t="s">
        <v>32</v>
      </c>
      <c r="J14" s="32" t="str">
        <f>IF('Rekapitulace stavby'!AN10="","",'Rekapitulace stavby'!AN10)</f>
        <v/>
      </c>
      <c r="K14" s="42"/>
    </row>
    <row r="15" spans="1:70" s="1" customFormat="1" ht="18" customHeight="1">
      <c r="B15" s="38"/>
      <c r="C15" s="39"/>
      <c r="D15" s="39"/>
      <c r="E15" s="32" t="str">
        <f>IF('Rekapitulace stavby'!E11="","",'Rekapitulace stavby'!E11)</f>
        <v xml:space="preserve"> </v>
      </c>
      <c r="F15" s="39"/>
      <c r="G15" s="39"/>
      <c r="H15" s="39"/>
      <c r="I15" s="112" t="s">
        <v>34</v>
      </c>
      <c r="J15" s="32" t="str">
        <f>IF('Rekapitulace stavby'!AN11="","",'Rekapitulace stavby'!AN11)</f>
        <v/>
      </c>
      <c r="K15" s="42"/>
    </row>
    <row r="16" spans="1:70" s="1" customFormat="1" ht="6.9" customHeight="1">
      <c r="B16" s="38"/>
      <c r="C16" s="39"/>
      <c r="D16" s="39"/>
      <c r="E16" s="39"/>
      <c r="F16" s="39"/>
      <c r="G16" s="39"/>
      <c r="H16" s="39"/>
      <c r="I16" s="111"/>
      <c r="J16" s="39"/>
      <c r="K16" s="42"/>
    </row>
    <row r="17" spans="2:11" s="1" customFormat="1" ht="14.4" customHeight="1">
      <c r="B17" s="38"/>
      <c r="C17" s="39"/>
      <c r="D17" s="34" t="s">
        <v>35</v>
      </c>
      <c r="E17" s="39"/>
      <c r="F17" s="39"/>
      <c r="G17" s="39"/>
      <c r="H17" s="39"/>
      <c r="I17" s="112" t="s">
        <v>32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2" t="s">
        <v>34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" customHeight="1">
      <c r="B19" s="38"/>
      <c r="C19" s="39"/>
      <c r="D19" s="39"/>
      <c r="E19" s="39"/>
      <c r="F19" s="39"/>
      <c r="G19" s="39"/>
      <c r="H19" s="39"/>
      <c r="I19" s="111"/>
      <c r="J19" s="39"/>
      <c r="K19" s="42"/>
    </row>
    <row r="20" spans="2:11" s="1" customFormat="1" ht="14.4" customHeight="1">
      <c r="B20" s="38"/>
      <c r="C20" s="39"/>
      <c r="D20" s="34" t="s">
        <v>37</v>
      </c>
      <c r="E20" s="39"/>
      <c r="F20" s="39"/>
      <c r="G20" s="39"/>
      <c r="H20" s="39"/>
      <c r="I20" s="112" t="s">
        <v>32</v>
      </c>
      <c r="J20" s="32" t="s">
        <v>22</v>
      </c>
      <c r="K20" s="42"/>
    </row>
    <row r="21" spans="2:11" s="1" customFormat="1" ht="18" customHeight="1">
      <c r="B21" s="38"/>
      <c r="C21" s="39"/>
      <c r="D21" s="39"/>
      <c r="E21" s="32" t="s">
        <v>38</v>
      </c>
      <c r="F21" s="39"/>
      <c r="G21" s="39"/>
      <c r="H21" s="39"/>
      <c r="I21" s="112" t="s">
        <v>34</v>
      </c>
      <c r="J21" s="32" t="s">
        <v>22</v>
      </c>
      <c r="K21" s="42"/>
    </row>
    <row r="22" spans="2:11" s="1" customFormat="1" ht="6.9" customHeight="1">
      <c r="B22" s="38"/>
      <c r="C22" s="39"/>
      <c r="D22" s="39"/>
      <c r="E22" s="39"/>
      <c r="F22" s="39"/>
      <c r="G22" s="39"/>
      <c r="H22" s="39"/>
      <c r="I22" s="111"/>
      <c r="J22" s="39"/>
      <c r="K22" s="42"/>
    </row>
    <row r="23" spans="2:11" s="1" customFormat="1" ht="14.4" customHeight="1">
      <c r="B23" s="38"/>
      <c r="C23" s="39"/>
      <c r="D23" s="34" t="s">
        <v>39</v>
      </c>
      <c r="E23" s="39"/>
      <c r="F23" s="39"/>
      <c r="G23" s="39"/>
      <c r="H23" s="39"/>
      <c r="I23" s="111"/>
      <c r="J23" s="39"/>
      <c r="K23" s="42"/>
    </row>
    <row r="24" spans="2:11" s="6" customFormat="1" ht="157.19999999999999" customHeight="1">
      <c r="B24" s="114"/>
      <c r="C24" s="115"/>
      <c r="D24" s="115"/>
      <c r="E24" s="318" t="s">
        <v>40</v>
      </c>
      <c r="F24" s="318"/>
      <c r="G24" s="318"/>
      <c r="H24" s="318"/>
      <c r="I24" s="116"/>
      <c r="J24" s="115"/>
      <c r="K24" s="117"/>
    </row>
    <row r="25" spans="2:11" s="1" customFormat="1" ht="6.9" customHeight="1">
      <c r="B25" s="38"/>
      <c r="C25" s="39"/>
      <c r="D25" s="39"/>
      <c r="E25" s="39"/>
      <c r="F25" s="39"/>
      <c r="G25" s="39"/>
      <c r="H25" s="39"/>
      <c r="I25" s="111"/>
      <c r="J25" s="39"/>
      <c r="K25" s="42"/>
    </row>
    <row r="26" spans="2:11" s="1" customFormat="1" ht="6.9" customHeight="1">
      <c r="B26" s="38"/>
      <c r="C26" s="39"/>
      <c r="D26" s="82"/>
      <c r="E26" s="82"/>
      <c r="F26" s="82"/>
      <c r="G26" s="82"/>
      <c r="H26" s="82"/>
      <c r="I26" s="118"/>
      <c r="J26" s="82"/>
      <c r="K26" s="119"/>
    </row>
    <row r="27" spans="2:11" s="1" customFormat="1" ht="25.35" customHeight="1">
      <c r="B27" s="38"/>
      <c r="C27" s="39"/>
      <c r="D27" s="120" t="s">
        <v>41</v>
      </c>
      <c r="E27" s="39"/>
      <c r="F27" s="39"/>
      <c r="G27" s="39"/>
      <c r="H27" s="39"/>
      <c r="I27" s="111"/>
      <c r="J27" s="121">
        <f>ROUND(J115,2)</f>
        <v>0</v>
      </c>
      <c r="K27" s="42"/>
    </row>
    <row r="28" spans="2:11" s="1" customFormat="1" ht="6.9" customHeight="1">
      <c r="B28" s="38"/>
      <c r="C28" s="39"/>
      <c r="D28" s="82"/>
      <c r="E28" s="82"/>
      <c r="F28" s="82"/>
      <c r="G28" s="82"/>
      <c r="H28" s="82"/>
      <c r="I28" s="118"/>
      <c r="J28" s="82"/>
      <c r="K28" s="119"/>
    </row>
    <row r="29" spans="2:11" s="1" customFormat="1" ht="14.4" customHeight="1">
      <c r="B29" s="38"/>
      <c r="C29" s="39"/>
      <c r="D29" s="39"/>
      <c r="E29" s="39"/>
      <c r="F29" s="43" t="s">
        <v>43</v>
      </c>
      <c r="G29" s="39"/>
      <c r="H29" s="39"/>
      <c r="I29" s="122" t="s">
        <v>42</v>
      </c>
      <c r="J29" s="43" t="s">
        <v>44</v>
      </c>
      <c r="K29" s="42"/>
    </row>
    <row r="30" spans="2:11" s="1" customFormat="1" ht="14.4" customHeight="1">
      <c r="B30" s="38"/>
      <c r="C30" s="39"/>
      <c r="D30" s="46" t="s">
        <v>45</v>
      </c>
      <c r="E30" s="46" t="s">
        <v>46</v>
      </c>
      <c r="F30" s="123">
        <f>ROUND(SUM(BE115:BE565), 2)</f>
        <v>0</v>
      </c>
      <c r="G30" s="39"/>
      <c r="H30" s="39"/>
      <c r="I30" s="124">
        <v>0.21</v>
      </c>
      <c r="J30" s="123">
        <f>ROUND(ROUND((SUM(BE115:BE565)), 2)*I30, 2)</f>
        <v>0</v>
      </c>
      <c r="K30" s="42"/>
    </row>
    <row r="31" spans="2:11" s="1" customFormat="1" ht="14.4" customHeight="1">
      <c r="B31" s="38"/>
      <c r="C31" s="39"/>
      <c r="D31" s="39"/>
      <c r="E31" s="46" t="s">
        <v>47</v>
      </c>
      <c r="F31" s="123">
        <f>ROUND(SUM(BF115:BF565), 2)</f>
        <v>0</v>
      </c>
      <c r="G31" s="39"/>
      <c r="H31" s="39"/>
      <c r="I31" s="124">
        <v>0.15</v>
      </c>
      <c r="J31" s="123">
        <f>ROUND(ROUND((SUM(BF115:BF565)), 2)*I31, 2)</f>
        <v>0</v>
      </c>
      <c r="K31" s="42"/>
    </row>
    <row r="32" spans="2:11" s="1" customFormat="1" ht="14.4" hidden="1" customHeight="1">
      <c r="B32" s="38"/>
      <c r="C32" s="39"/>
      <c r="D32" s="39"/>
      <c r="E32" s="46" t="s">
        <v>48</v>
      </c>
      <c r="F32" s="123">
        <f>ROUND(SUM(BG115:BG565), 2)</f>
        <v>0</v>
      </c>
      <c r="G32" s="39"/>
      <c r="H32" s="39"/>
      <c r="I32" s="124">
        <v>0.21</v>
      </c>
      <c r="J32" s="123">
        <v>0</v>
      </c>
      <c r="K32" s="42"/>
    </row>
    <row r="33" spans="2:11" s="1" customFormat="1" ht="14.4" hidden="1" customHeight="1">
      <c r="B33" s="38"/>
      <c r="C33" s="39"/>
      <c r="D33" s="39"/>
      <c r="E33" s="46" t="s">
        <v>49</v>
      </c>
      <c r="F33" s="123">
        <f>ROUND(SUM(BH115:BH565), 2)</f>
        <v>0</v>
      </c>
      <c r="G33" s="39"/>
      <c r="H33" s="39"/>
      <c r="I33" s="124">
        <v>0.15</v>
      </c>
      <c r="J33" s="123">
        <v>0</v>
      </c>
      <c r="K33" s="42"/>
    </row>
    <row r="34" spans="2:11" s="1" customFormat="1" ht="14.4" hidden="1" customHeight="1">
      <c r="B34" s="38"/>
      <c r="C34" s="39"/>
      <c r="D34" s="39"/>
      <c r="E34" s="46" t="s">
        <v>50</v>
      </c>
      <c r="F34" s="123">
        <f>ROUND(SUM(BI115:BI565), 2)</f>
        <v>0</v>
      </c>
      <c r="G34" s="39"/>
      <c r="H34" s="39"/>
      <c r="I34" s="124">
        <v>0</v>
      </c>
      <c r="J34" s="123">
        <v>0</v>
      </c>
      <c r="K34" s="42"/>
    </row>
    <row r="35" spans="2:11" s="1" customFormat="1" ht="6.9" customHeight="1">
      <c r="B35" s="38"/>
      <c r="C35" s="39"/>
      <c r="D35" s="39"/>
      <c r="E35" s="39"/>
      <c r="F35" s="39"/>
      <c r="G35" s="39"/>
      <c r="H35" s="39"/>
      <c r="I35" s="111"/>
      <c r="J35" s="39"/>
      <c r="K35" s="42"/>
    </row>
    <row r="36" spans="2:11" s="1" customFormat="1" ht="25.35" customHeight="1">
      <c r="B36" s="38"/>
      <c r="C36" s="125"/>
      <c r="D36" s="126" t="s">
        <v>51</v>
      </c>
      <c r="E36" s="76"/>
      <c r="F36" s="76"/>
      <c r="G36" s="127" t="s">
        <v>52</v>
      </c>
      <c r="H36" s="128" t="s">
        <v>53</v>
      </c>
      <c r="I36" s="129"/>
      <c r="J36" s="130">
        <f>SUM(J27:J34)</f>
        <v>0</v>
      </c>
      <c r="K36" s="131"/>
    </row>
    <row r="37" spans="2:11" s="1" customFormat="1" ht="14.4" customHeight="1">
      <c r="B37" s="53"/>
      <c r="C37" s="54"/>
      <c r="D37" s="54"/>
      <c r="E37" s="54"/>
      <c r="F37" s="54"/>
      <c r="G37" s="54"/>
      <c r="H37" s="54"/>
      <c r="I37" s="132"/>
      <c r="J37" s="54"/>
      <c r="K37" s="55"/>
    </row>
    <row r="41" spans="2:11" s="1" customFormat="1" ht="6.9" customHeight="1">
      <c r="B41" s="133"/>
      <c r="C41" s="134"/>
      <c r="D41" s="134"/>
      <c r="E41" s="134"/>
      <c r="F41" s="134"/>
      <c r="G41" s="134"/>
      <c r="H41" s="134"/>
      <c r="I41" s="135"/>
      <c r="J41" s="134"/>
      <c r="K41" s="136"/>
    </row>
    <row r="42" spans="2:11" s="1" customFormat="1" ht="36.9" customHeight="1">
      <c r="B42" s="38"/>
      <c r="C42" s="27" t="s">
        <v>93</v>
      </c>
      <c r="D42" s="39"/>
      <c r="E42" s="39"/>
      <c r="F42" s="39"/>
      <c r="G42" s="39"/>
      <c r="H42" s="39"/>
      <c r="I42" s="111"/>
      <c r="J42" s="39"/>
      <c r="K42" s="42"/>
    </row>
    <row r="43" spans="2:11" s="1" customFormat="1" ht="6.9" customHeight="1">
      <c r="B43" s="38"/>
      <c r="C43" s="39"/>
      <c r="D43" s="39"/>
      <c r="E43" s="39"/>
      <c r="F43" s="39"/>
      <c r="G43" s="39"/>
      <c r="H43" s="39"/>
      <c r="I43" s="111"/>
      <c r="J43" s="39"/>
      <c r="K43" s="42"/>
    </row>
    <row r="44" spans="2:11" s="1" customFormat="1" ht="14.4" customHeight="1">
      <c r="B44" s="38"/>
      <c r="C44" s="34" t="s">
        <v>18</v>
      </c>
      <c r="D44" s="39"/>
      <c r="E44" s="39"/>
      <c r="F44" s="39"/>
      <c r="G44" s="39"/>
      <c r="H44" s="39"/>
      <c r="I44" s="111"/>
      <c r="J44" s="39"/>
      <c r="K44" s="42"/>
    </row>
    <row r="45" spans="2:11" s="1" customFormat="1" ht="20.399999999999999" customHeight="1">
      <c r="B45" s="38"/>
      <c r="C45" s="39"/>
      <c r="D45" s="39"/>
      <c r="E45" s="349" t="str">
        <f>E7</f>
        <v>ZŠ Ostrov, Krušnohorská 34</v>
      </c>
      <c r="F45" s="350"/>
      <c r="G45" s="350"/>
      <c r="H45" s="350"/>
      <c r="I45" s="111"/>
      <c r="J45" s="39"/>
      <c r="K45" s="42"/>
    </row>
    <row r="46" spans="2:11" s="1" customFormat="1" ht="14.4" customHeight="1">
      <c r="B46" s="38"/>
      <c r="C46" s="34" t="s">
        <v>91</v>
      </c>
      <c r="D46" s="39"/>
      <c r="E46" s="39"/>
      <c r="F46" s="39"/>
      <c r="G46" s="39"/>
      <c r="H46" s="39"/>
      <c r="I46" s="111"/>
      <c r="J46" s="39"/>
      <c r="K46" s="42"/>
    </row>
    <row r="47" spans="2:11" s="1" customFormat="1" ht="22.2" customHeight="1">
      <c r="B47" s="38"/>
      <c r="C47" s="39"/>
      <c r="D47" s="39"/>
      <c r="E47" s="351" t="str">
        <f>E9</f>
        <v>SO 01 - Přístavba zdvižné vertikální plošiny do 3.np</v>
      </c>
      <c r="F47" s="352"/>
      <c r="G47" s="352"/>
      <c r="H47" s="352"/>
      <c r="I47" s="111"/>
      <c r="J47" s="39"/>
      <c r="K47" s="42"/>
    </row>
    <row r="48" spans="2:11" s="1" customFormat="1" ht="6.9" customHeight="1">
      <c r="B48" s="38"/>
      <c r="C48" s="39"/>
      <c r="D48" s="39"/>
      <c r="E48" s="39"/>
      <c r="F48" s="39"/>
      <c r="G48" s="39"/>
      <c r="H48" s="39"/>
      <c r="I48" s="111"/>
      <c r="J48" s="39"/>
      <c r="K48" s="42"/>
    </row>
    <row r="49" spans="2:47" s="1" customFormat="1" ht="18" customHeight="1">
      <c r="B49" s="38"/>
      <c r="C49" s="34" t="s">
        <v>25</v>
      </c>
      <c r="D49" s="39"/>
      <c r="E49" s="39"/>
      <c r="F49" s="32" t="str">
        <f>F12</f>
        <v>Ostrov</v>
      </c>
      <c r="G49" s="39"/>
      <c r="H49" s="39"/>
      <c r="I49" s="112" t="s">
        <v>27</v>
      </c>
      <c r="J49" s="113" t="str">
        <f>IF(J12="","",J12)</f>
        <v>7.3.2018</v>
      </c>
      <c r="K49" s="42"/>
    </row>
    <row r="50" spans="2:47" s="1" customFormat="1" ht="6.9" customHeight="1">
      <c r="B50" s="38"/>
      <c r="C50" s="39"/>
      <c r="D50" s="39"/>
      <c r="E50" s="39"/>
      <c r="F50" s="39"/>
      <c r="G50" s="39"/>
      <c r="H50" s="39"/>
      <c r="I50" s="111"/>
      <c r="J50" s="39"/>
      <c r="K50" s="42"/>
    </row>
    <row r="51" spans="2:47" s="1" customFormat="1" ht="13.2">
      <c r="B51" s="38"/>
      <c r="C51" s="34" t="s">
        <v>31</v>
      </c>
      <c r="D51" s="39"/>
      <c r="E51" s="39"/>
      <c r="F51" s="32" t="str">
        <f>E15</f>
        <v xml:space="preserve"> </v>
      </c>
      <c r="G51" s="39"/>
      <c r="H51" s="39"/>
      <c r="I51" s="112" t="s">
        <v>37</v>
      </c>
      <c r="J51" s="32" t="str">
        <f>E21</f>
        <v>G.PROJEKT - Ing. Roman Gajdoš</v>
      </c>
      <c r="K51" s="42"/>
    </row>
    <row r="52" spans="2:47" s="1" customFormat="1" ht="14.4" customHeight="1">
      <c r="B52" s="38"/>
      <c r="C52" s="34" t="s">
        <v>35</v>
      </c>
      <c r="D52" s="39"/>
      <c r="E52" s="39"/>
      <c r="F52" s="32" t="str">
        <f>IF(E18="","",E18)</f>
        <v/>
      </c>
      <c r="G52" s="39"/>
      <c r="H52" s="39"/>
      <c r="I52" s="111"/>
      <c r="J52" s="39"/>
      <c r="K52" s="42"/>
    </row>
    <row r="53" spans="2:47" s="1" customFormat="1" ht="10.35" customHeight="1">
      <c r="B53" s="38"/>
      <c r="C53" s="39"/>
      <c r="D53" s="39"/>
      <c r="E53" s="39"/>
      <c r="F53" s="39"/>
      <c r="G53" s="39"/>
      <c r="H53" s="39"/>
      <c r="I53" s="111"/>
      <c r="J53" s="39"/>
      <c r="K53" s="42"/>
    </row>
    <row r="54" spans="2:47" s="1" customFormat="1" ht="29.25" customHeight="1">
      <c r="B54" s="38"/>
      <c r="C54" s="137" t="s">
        <v>94</v>
      </c>
      <c r="D54" s="125"/>
      <c r="E54" s="125"/>
      <c r="F54" s="125"/>
      <c r="G54" s="125"/>
      <c r="H54" s="125"/>
      <c r="I54" s="138"/>
      <c r="J54" s="139" t="s">
        <v>95</v>
      </c>
      <c r="K54" s="140"/>
    </row>
    <row r="55" spans="2:47" s="1" customFormat="1" ht="10.35" customHeight="1">
      <c r="B55" s="38"/>
      <c r="C55" s="39"/>
      <c r="D55" s="39"/>
      <c r="E55" s="39"/>
      <c r="F55" s="39"/>
      <c r="G55" s="39"/>
      <c r="H55" s="39"/>
      <c r="I55" s="111"/>
      <c r="J55" s="39"/>
      <c r="K55" s="42"/>
    </row>
    <row r="56" spans="2:47" s="1" customFormat="1" ht="29.25" customHeight="1">
      <c r="B56" s="38"/>
      <c r="C56" s="141" t="s">
        <v>96</v>
      </c>
      <c r="D56" s="39"/>
      <c r="E56" s="39"/>
      <c r="F56" s="39"/>
      <c r="G56" s="39"/>
      <c r="H56" s="39"/>
      <c r="I56" s="111"/>
      <c r="J56" s="121">
        <f>J115</f>
        <v>0</v>
      </c>
      <c r="K56" s="42"/>
      <c r="AU56" s="21" t="s">
        <v>97</v>
      </c>
    </row>
    <row r="57" spans="2:47" s="7" customFormat="1" ht="24.9" customHeight="1">
      <c r="B57" s="142"/>
      <c r="C57" s="143"/>
      <c r="D57" s="144" t="s">
        <v>98</v>
      </c>
      <c r="E57" s="145"/>
      <c r="F57" s="145"/>
      <c r="G57" s="145"/>
      <c r="H57" s="145"/>
      <c r="I57" s="146"/>
      <c r="J57" s="147">
        <f>J116</f>
        <v>0</v>
      </c>
      <c r="K57" s="148"/>
    </row>
    <row r="58" spans="2:47" s="8" customFormat="1" ht="19.95" customHeight="1">
      <c r="B58" s="149"/>
      <c r="C58" s="150"/>
      <c r="D58" s="151" t="s">
        <v>99</v>
      </c>
      <c r="E58" s="152"/>
      <c r="F58" s="152"/>
      <c r="G58" s="152"/>
      <c r="H58" s="152"/>
      <c r="I58" s="153"/>
      <c r="J58" s="154">
        <f>J117</f>
        <v>0</v>
      </c>
      <c r="K58" s="155"/>
    </row>
    <row r="59" spans="2:47" s="8" customFormat="1" ht="19.95" customHeight="1">
      <c r="B59" s="149"/>
      <c r="C59" s="150"/>
      <c r="D59" s="151" t="s">
        <v>100</v>
      </c>
      <c r="E59" s="152"/>
      <c r="F59" s="152"/>
      <c r="G59" s="152"/>
      <c r="H59" s="152"/>
      <c r="I59" s="153"/>
      <c r="J59" s="154">
        <f>J136</f>
        <v>0</v>
      </c>
      <c r="K59" s="155"/>
    </row>
    <row r="60" spans="2:47" s="8" customFormat="1" ht="19.95" customHeight="1">
      <c r="B60" s="149"/>
      <c r="C60" s="150"/>
      <c r="D60" s="151" t="s">
        <v>101</v>
      </c>
      <c r="E60" s="152"/>
      <c r="F60" s="152"/>
      <c r="G60" s="152"/>
      <c r="H60" s="152"/>
      <c r="I60" s="153"/>
      <c r="J60" s="154">
        <f>J158</f>
        <v>0</v>
      </c>
      <c r="K60" s="155"/>
    </row>
    <row r="61" spans="2:47" s="8" customFormat="1" ht="19.95" customHeight="1">
      <c r="B61" s="149"/>
      <c r="C61" s="150"/>
      <c r="D61" s="151" t="s">
        <v>102</v>
      </c>
      <c r="E61" s="152"/>
      <c r="F61" s="152"/>
      <c r="G61" s="152"/>
      <c r="H61" s="152"/>
      <c r="I61" s="153"/>
      <c r="J61" s="154">
        <f>J186</f>
        <v>0</v>
      </c>
      <c r="K61" s="155"/>
    </row>
    <row r="62" spans="2:47" s="8" customFormat="1" ht="19.95" customHeight="1">
      <c r="B62" s="149"/>
      <c r="C62" s="150"/>
      <c r="D62" s="151" t="s">
        <v>103</v>
      </c>
      <c r="E62" s="152"/>
      <c r="F62" s="152"/>
      <c r="G62" s="152"/>
      <c r="H62" s="152"/>
      <c r="I62" s="153"/>
      <c r="J62" s="154">
        <f>J197</f>
        <v>0</v>
      </c>
      <c r="K62" s="155"/>
    </row>
    <row r="63" spans="2:47" s="8" customFormat="1" ht="14.85" customHeight="1">
      <c r="B63" s="149"/>
      <c r="C63" s="150"/>
      <c r="D63" s="151" t="s">
        <v>104</v>
      </c>
      <c r="E63" s="152"/>
      <c r="F63" s="152"/>
      <c r="G63" s="152"/>
      <c r="H63" s="152"/>
      <c r="I63" s="153"/>
      <c r="J63" s="154">
        <f>J198</f>
        <v>0</v>
      </c>
      <c r="K63" s="155"/>
    </row>
    <row r="64" spans="2:47" s="8" customFormat="1" ht="14.85" customHeight="1">
      <c r="B64" s="149"/>
      <c r="C64" s="150"/>
      <c r="D64" s="151" t="s">
        <v>105</v>
      </c>
      <c r="E64" s="152"/>
      <c r="F64" s="152"/>
      <c r="G64" s="152"/>
      <c r="H64" s="152"/>
      <c r="I64" s="153"/>
      <c r="J64" s="154">
        <f>J216</f>
        <v>0</v>
      </c>
      <c r="K64" s="155"/>
    </row>
    <row r="65" spans="2:11" s="8" customFormat="1" ht="14.85" customHeight="1">
      <c r="B65" s="149"/>
      <c r="C65" s="150"/>
      <c r="D65" s="151" t="s">
        <v>106</v>
      </c>
      <c r="E65" s="152"/>
      <c r="F65" s="152"/>
      <c r="G65" s="152"/>
      <c r="H65" s="152"/>
      <c r="I65" s="153"/>
      <c r="J65" s="154">
        <f>J253</f>
        <v>0</v>
      </c>
      <c r="K65" s="155"/>
    </row>
    <row r="66" spans="2:11" s="8" customFormat="1" ht="14.85" customHeight="1">
      <c r="B66" s="149"/>
      <c r="C66" s="150"/>
      <c r="D66" s="151" t="s">
        <v>107</v>
      </c>
      <c r="E66" s="152"/>
      <c r="F66" s="152"/>
      <c r="G66" s="152"/>
      <c r="H66" s="152"/>
      <c r="I66" s="153"/>
      <c r="J66" s="154">
        <f>J256</f>
        <v>0</v>
      </c>
      <c r="K66" s="155"/>
    </row>
    <row r="67" spans="2:11" s="8" customFormat="1" ht="19.95" customHeight="1">
      <c r="B67" s="149"/>
      <c r="C67" s="150"/>
      <c r="D67" s="151" t="s">
        <v>108</v>
      </c>
      <c r="E67" s="152"/>
      <c r="F67" s="152"/>
      <c r="G67" s="152"/>
      <c r="H67" s="152"/>
      <c r="I67" s="153"/>
      <c r="J67" s="154">
        <f>J266</f>
        <v>0</v>
      </c>
      <c r="K67" s="155"/>
    </row>
    <row r="68" spans="2:11" s="8" customFormat="1" ht="14.85" customHeight="1">
      <c r="B68" s="149"/>
      <c r="C68" s="150"/>
      <c r="D68" s="151" t="s">
        <v>109</v>
      </c>
      <c r="E68" s="152"/>
      <c r="F68" s="152"/>
      <c r="G68" s="152"/>
      <c r="H68" s="152"/>
      <c r="I68" s="153"/>
      <c r="J68" s="154">
        <f>J270</f>
        <v>0</v>
      </c>
      <c r="K68" s="155"/>
    </row>
    <row r="69" spans="2:11" s="8" customFormat="1" ht="14.85" customHeight="1">
      <c r="B69" s="149"/>
      <c r="C69" s="150"/>
      <c r="D69" s="151" t="s">
        <v>110</v>
      </c>
      <c r="E69" s="152"/>
      <c r="F69" s="152"/>
      <c r="G69" s="152"/>
      <c r="H69" s="152"/>
      <c r="I69" s="153"/>
      <c r="J69" s="154">
        <f>J280</f>
        <v>0</v>
      </c>
      <c r="K69" s="155"/>
    </row>
    <row r="70" spans="2:11" s="8" customFormat="1" ht="14.85" customHeight="1">
      <c r="B70" s="149"/>
      <c r="C70" s="150"/>
      <c r="D70" s="151" t="s">
        <v>111</v>
      </c>
      <c r="E70" s="152"/>
      <c r="F70" s="152"/>
      <c r="G70" s="152"/>
      <c r="H70" s="152"/>
      <c r="I70" s="153"/>
      <c r="J70" s="154">
        <f>J284</f>
        <v>0</v>
      </c>
      <c r="K70" s="155"/>
    </row>
    <row r="71" spans="2:11" s="8" customFormat="1" ht="19.95" customHeight="1">
      <c r="B71" s="149"/>
      <c r="C71" s="150"/>
      <c r="D71" s="151" t="s">
        <v>112</v>
      </c>
      <c r="E71" s="152"/>
      <c r="F71" s="152"/>
      <c r="G71" s="152"/>
      <c r="H71" s="152"/>
      <c r="I71" s="153"/>
      <c r="J71" s="154">
        <f>J304</f>
        <v>0</v>
      </c>
      <c r="K71" s="155"/>
    </row>
    <row r="72" spans="2:11" s="8" customFormat="1" ht="19.95" customHeight="1">
      <c r="B72" s="149"/>
      <c r="C72" s="150"/>
      <c r="D72" s="151" t="s">
        <v>113</v>
      </c>
      <c r="E72" s="152"/>
      <c r="F72" s="152"/>
      <c r="G72" s="152"/>
      <c r="H72" s="152"/>
      <c r="I72" s="153"/>
      <c r="J72" s="154">
        <f>J317</f>
        <v>0</v>
      </c>
      <c r="K72" s="155"/>
    </row>
    <row r="73" spans="2:11" s="7" customFormat="1" ht="24.9" customHeight="1">
      <c r="B73" s="142"/>
      <c r="C73" s="143"/>
      <c r="D73" s="144" t="s">
        <v>114</v>
      </c>
      <c r="E73" s="145"/>
      <c r="F73" s="145"/>
      <c r="G73" s="145"/>
      <c r="H73" s="145"/>
      <c r="I73" s="146"/>
      <c r="J73" s="147">
        <f>J320</f>
        <v>0</v>
      </c>
      <c r="K73" s="148"/>
    </row>
    <row r="74" spans="2:11" s="8" customFormat="1" ht="19.95" customHeight="1">
      <c r="B74" s="149"/>
      <c r="C74" s="150"/>
      <c r="D74" s="151" t="s">
        <v>115</v>
      </c>
      <c r="E74" s="152"/>
      <c r="F74" s="152"/>
      <c r="G74" s="152"/>
      <c r="H74" s="152"/>
      <c r="I74" s="153"/>
      <c r="J74" s="154">
        <f>J321</f>
        <v>0</v>
      </c>
      <c r="K74" s="155"/>
    </row>
    <row r="75" spans="2:11" s="8" customFormat="1" ht="19.95" customHeight="1">
      <c r="B75" s="149"/>
      <c r="C75" s="150"/>
      <c r="D75" s="151" t="s">
        <v>116</v>
      </c>
      <c r="E75" s="152"/>
      <c r="F75" s="152"/>
      <c r="G75" s="152"/>
      <c r="H75" s="152"/>
      <c r="I75" s="153"/>
      <c r="J75" s="154">
        <f>J353</f>
        <v>0</v>
      </c>
      <c r="K75" s="155"/>
    </row>
    <row r="76" spans="2:11" s="8" customFormat="1" ht="19.95" customHeight="1">
      <c r="B76" s="149"/>
      <c r="C76" s="150"/>
      <c r="D76" s="151" t="s">
        <v>117</v>
      </c>
      <c r="E76" s="152"/>
      <c r="F76" s="152"/>
      <c r="G76" s="152"/>
      <c r="H76" s="152"/>
      <c r="I76" s="153"/>
      <c r="J76" s="154">
        <f>J360</f>
        <v>0</v>
      </c>
      <c r="K76" s="155"/>
    </row>
    <row r="77" spans="2:11" s="8" customFormat="1" ht="19.95" customHeight="1">
      <c r="B77" s="149"/>
      <c r="C77" s="150"/>
      <c r="D77" s="151" t="s">
        <v>118</v>
      </c>
      <c r="E77" s="152"/>
      <c r="F77" s="152"/>
      <c r="G77" s="152"/>
      <c r="H77" s="152"/>
      <c r="I77" s="153"/>
      <c r="J77" s="154">
        <f>J373</f>
        <v>0</v>
      </c>
      <c r="K77" s="155"/>
    </row>
    <row r="78" spans="2:11" s="8" customFormat="1" ht="19.95" customHeight="1">
      <c r="B78" s="149"/>
      <c r="C78" s="150"/>
      <c r="D78" s="151" t="s">
        <v>119</v>
      </c>
      <c r="E78" s="152"/>
      <c r="F78" s="152"/>
      <c r="G78" s="152"/>
      <c r="H78" s="152"/>
      <c r="I78" s="153"/>
      <c r="J78" s="154">
        <f>J380</f>
        <v>0</v>
      </c>
      <c r="K78" s="155"/>
    </row>
    <row r="79" spans="2:11" s="8" customFormat="1" ht="19.95" customHeight="1">
      <c r="B79" s="149"/>
      <c r="C79" s="150"/>
      <c r="D79" s="151" t="s">
        <v>120</v>
      </c>
      <c r="E79" s="152"/>
      <c r="F79" s="152"/>
      <c r="G79" s="152"/>
      <c r="H79" s="152"/>
      <c r="I79" s="153"/>
      <c r="J79" s="154">
        <f>J417</f>
        <v>0</v>
      </c>
      <c r="K79" s="155"/>
    </row>
    <row r="80" spans="2:11" s="8" customFormat="1" ht="19.95" customHeight="1">
      <c r="B80" s="149"/>
      <c r="C80" s="150"/>
      <c r="D80" s="151" t="s">
        <v>121</v>
      </c>
      <c r="E80" s="152"/>
      <c r="F80" s="152"/>
      <c r="G80" s="152"/>
      <c r="H80" s="152"/>
      <c r="I80" s="153"/>
      <c r="J80" s="154">
        <f>J439</f>
        <v>0</v>
      </c>
      <c r="K80" s="155"/>
    </row>
    <row r="81" spans="2:11" s="8" customFormat="1" ht="19.95" customHeight="1">
      <c r="B81" s="149"/>
      <c r="C81" s="150"/>
      <c r="D81" s="151" t="s">
        <v>122</v>
      </c>
      <c r="E81" s="152"/>
      <c r="F81" s="152"/>
      <c r="G81" s="152"/>
      <c r="H81" s="152"/>
      <c r="I81" s="153"/>
      <c r="J81" s="154">
        <f>J445</f>
        <v>0</v>
      </c>
      <c r="K81" s="155"/>
    </row>
    <row r="82" spans="2:11" s="8" customFormat="1" ht="19.95" customHeight="1">
      <c r="B82" s="149"/>
      <c r="C82" s="150"/>
      <c r="D82" s="151" t="s">
        <v>123</v>
      </c>
      <c r="E82" s="152"/>
      <c r="F82" s="152"/>
      <c r="G82" s="152"/>
      <c r="H82" s="152"/>
      <c r="I82" s="153"/>
      <c r="J82" s="154">
        <f>J484</f>
        <v>0</v>
      </c>
      <c r="K82" s="155"/>
    </row>
    <row r="83" spans="2:11" s="8" customFormat="1" ht="19.95" customHeight="1">
      <c r="B83" s="149"/>
      <c r="C83" s="150"/>
      <c r="D83" s="151" t="s">
        <v>124</v>
      </c>
      <c r="E83" s="152"/>
      <c r="F83" s="152"/>
      <c r="G83" s="152"/>
      <c r="H83" s="152"/>
      <c r="I83" s="153"/>
      <c r="J83" s="154">
        <f>J489</f>
        <v>0</v>
      </c>
      <c r="K83" s="155"/>
    </row>
    <row r="84" spans="2:11" s="8" customFormat="1" ht="19.95" customHeight="1">
      <c r="B84" s="149"/>
      <c r="C84" s="150"/>
      <c r="D84" s="151" t="s">
        <v>125</v>
      </c>
      <c r="E84" s="152"/>
      <c r="F84" s="152"/>
      <c r="G84" s="152"/>
      <c r="H84" s="152"/>
      <c r="I84" s="153"/>
      <c r="J84" s="154">
        <f>J497</f>
        <v>0</v>
      </c>
      <c r="K84" s="155"/>
    </row>
    <row r="85" spans="2:11" s="8" customFormat="1" ht="19.95" customHeight="1">
      <c r="B85" s="149"/>
      <c r="C85" s="150"/>
      <c r="D85" s="151" t="s">
        <v>126</v>
      </c>
      <c r="E85" s="152"/>
      <c r="F85" s="152"/>
      <c r="G85" s="152"/>
      <c r="H85" s="152"/>
      <c r="I85" s="153"/>
      <c r="J85" s="154">
        <f>J512</f>
        <v>0</v>
      </c>
      <c r="K85" s="155"/>
    </row>
    <row r="86" spans="2:11" s="8" customFormat="1" ht="19.95" customHeight="1">
      <c r="B86" s="149"/>
      <c r="C86" s="150"/>
      <c r="D86" s="151" t="s">
        <v>127</v>
      </c>
      <c r="E86" s="152"/>
      <c r="F86" s="152"/>
      <c r="G86" s="152"/>
      <c r="H86" s="152"/>
      <c r="I86" s="153"/>
      <c r="J86" s="154">
        <f>J531</f>
        <v>0</v>
      </c>
      <c r="K86" s="155"/>
    </row>
    <row r="87" spans="2:11" s="7" customFormat="1" ht="24.9" customHeight="1">
      <c r="B87" s="142"/>
      <c r="C87" s="143"/>
      <c r="D87" s="144" t="s">
        <v>128</v>
      </c>
      <c r="E87" s="145"/>
      <c r="F87" s="145"/>
      <c r="G87" s="145"/>
      <c r="H87" s="145"/>
      <c r="I87" s="146"/>
      <c r="J87" s="147">
        <f>J540</f>
        <v>0</v>
      </c>
      <c r="K87" s="148"/>
    </row>
    <row r="88" spans="2:11" s="8" customFormat="1" ht="19.95" customHeight="1">
      <c r="B88" s="149"/>
      <c r="C88" s="150"/>
      <c r="D88" s="151" t="s">
        <v>129</v>
      </c>
      <c r="E88" s="152"/>
      <c r="F88" s="152"/>
      <c r="G88" s="152"/>
      <c r="H88" s="152"/>
      <c r="I88" s="153"/>
      <c r="J88" s="154">
        <f>J541</f>
        <v>0</v>
      </c>
      <c r="K88" s="155"/>
    </row>
    <row r="89" spans="2:11" s="7" customFormat="1" ht="24.9" customHeight="1">
      <c r="B89" s="142"/>
      <c r="C89" s="143"/>
      <c r="D89" s="144" t="s">
        <v>130</v>
      </c>
      <c r="E89" s="145"/>
      <c r="F89" s="145"/>
      <c r="G89" s="145"/>
      <c r="H89" s="145"/>
      <c r="I89" s="146"/>
      <c r="J89" s="147">
        <f>J545</f>
        <v>0</v>
      </c>
      <c r="K89" s="148"/>
    </row>
    <row r="90" spans="2:11" s="8" customFormat="1" ht="19.95" customHeight="1">
      <c r="B90" s="149"/>
      <c r="C90" s="150"/>
      <c r="D90" s="151" t="s">
        <v>131</v>
      </c>
      <c r="E90" s="152"/>
      <c r="F90" s="152"/>
      <c r="G90" s="152"/>
      <c r="H90" s="152"/>
      <c r="I90" s="153"/>
      <c r="J90" s="154">
        <f>J546</f>
        <v>0</v>
      </c>
      <c r="K90" s="155"/>
    </row>
    <row r="91" spans="2:11" s="7" customFormat="1" ht="24.9" customHeight="1">
      <c r="B91" s="142"/>
      <c r="C91" s="143"/>
      <c r="D91" s="144" t="s">
        <v>132</v>
      </c>
      <c r="E91" s="145"/>
      <c r="F91" s="145"/>
      <c r="G91" s="145"/>
      <c r="H91" s="145"/>
      <c r="I91" s="146"/>
      <c r="J91" s="147">
        <f>J551</f>
        <v>0</v>
      </c>
      <c r="K91" s="148"/>
    </row>
    <row r="92" spans="2:11" s="8" customFormat="1" ht="19.95" customHeight="1">
      <c r="B92" s="149"/>
      <c r="C92" s="150"/>
      <c r="D92" s="151" t="s">
        <v>133</v>
      </c>
      <c r="E92" s="152"/>
      <c r="F92" s="152"/>
      <c r="G92" s="152"/>
      <c r="H92" s="152"/>
      <c r="I92" s="153"/>
      <c r="J92" s="154">
        <f>J552</f>
        <v>0</v>
      </c>
      <c r="K92" s="155"/>
    </row>
    <row r="93" spans="2:11" s="8" customFormat="1" ht="19.95" customHeight="1">
      <c r="B93" s="149"/>
      <c r="C93" s="150"/>
      <c r="D93" s="151" t="s">
        <v>134</v>
      </c>
      <c r="E93" s="152"/>
      <c r="F93" s="152"/>
      <c r="G93" s="152"/>
      <c r="H93" s="152"/>
      <c r="I93" s="153"/>
      <c r="J93" s="154">
        <f>J555</f>
        <v>0</v>
      </c>
      <c r="K93" s="155"/>
    </row>
    <row r="94" spans="2:11" s="8" customFormat="1" ht="19.95" customHeight="1">
      <c r="B94" s="149"/>
      <c r="C94" s="150"/>
      <c r="D94" s="151" t="s">
        <v>135</v>
      </c>
      <c r="E94" s="152"/>
      <c r="F94" s="152"/>
      <c r="G94" s="152"/>
      <c r="H94" s="152"/>
      <c r="I94" s="153"/>
      <c r="J94" s="154">
        <f>J558</f>
        <v>0</v>
      </c>
      <c r="K94" s="155"/>
    </row>
    <row r="95" spans="2:11" s="8" customFormat="1" ht="19.95" customHeight="1">
      <c r="B95" s="149"/>
      <c r="C95" s="150"/>
      <c r="D95" s="151" t="s">
        <v>136</v>
      </c>
      <c r="E95" s="152"/>
      <c r="F95" s="152"/>
      <c r="G95" s="152"/>
      <c r="H95" s="152"/>
      <c r="I95" s="153"/>
      <c r="J95" s="154">
        <f>J562</f>
        <v>0</v>
      </c>
      <c r="K95" s="155"/>
    </row>
    <row r="96" spans="2:11" s="1" customFormat="1" ht="21.75" customHeight="1">
      <c r="B96" s="38"/>
      <c r="C96" s="39"/>
      <c r="D96" s="39"/>
      <c r="E96" s="39"/>
      <c r="F96" s="39"/>
      <c r="G96" s="39"/>
      <c r="H96" s="39"/>
      <c r="I96" s="111"/>
      <c r="J96" s="39"/>
      <c r="K96" s="42"/>
    </row>
    <row r="97" spans="2:12" s="1" customFormat="1" ht="6.9" customHeight="1">
      <c r="B97" s="53"/>
      <c r="C97" s="54"/>
      <c r="D97" s="54"/>
      <c r="E97" s="54"/>
      <c r="F97" s="54"/>
      <c r="G97" s="54"/>
      <c r="H97" s="54"/>
      <c r="I97" s="132"/>
      <c r="J97" s="54"/>
      <c r="K97" s="55"/>
    </row>
    <row r="101" spans="2:12" s="1" customFormat="1" ht="6.9" customHeight="1">
      <c r="B101" s="56"/>
      <c r="C101" s="57"/>
      <c r="D101" s="57"/>
      <c r="E101" s="57"/>
      <c r="F101" s="57"/>
      <c r="G101" s="57"/>
      <c r="H101" s="57"/>
      <c r="I101" s="135"/>
      <c r="J101" s="57"/>
      <c r="K101" s="57"/>
      <c r="L101" s="58"/>
    </row>
    <row r="102" spans="2:12" s="1" customFormat="1" ht="36.9" customHeight="1">
      <c r="B102" s="38"/>
      <c r="C102" s="59" t="s">
        <v>137</v>
      </c>
      <c r="D102" s="60"/>
      <c r="E102" s="60"/>
      <c r="F102" s="60"/>
      <c r="G102" s="60"/>
      <c r="H102" s="60"/>
      <c r="I102" s="156"/>
      <c r="J102" s="60"/>
      <c r="K102" s="60"/>
      <c r="L102" s="58"/>
    </row>
    <row r="103" spans="2:12" s="1" customFormat="1" ht="6.9" customHeight="1">
      <c r="B103" s="38"/>
      <c r="C103" s="60"/>
      <c r="D103" s="60"/>
      <c r="E103" s="60"/>
      <c r="F103" s="60"/>
      <c r="G103" s="60"/>
      <c r="H103" s="60"/>
      <c r="I103" s="156"/>
      <c r="J103" s="60"/>
      <c r="K103" s="60"/>
      <c r="L103" s="58"/>
    </row>
    <row r="104" spans="2:12" s="1" customFormat="1" ht="14.4" customHeight="1">
      <c r="B104" s="38"/>
      <c r="C104" s="62" t="s">
        <v>18</v>
      </c>
      <c r="D104" s="60"/>
      <c r="E104" s="60"/>
      <c r="F104" s="60"/>
      <c r="G104" s="60"/>
      <c r="H104" s="60"/>
      <c r="I104" s="156"/>
      <c r="J104" s="60"/>
      <c r="K104" s="60"/>
      <c r="L104" s="58"/>
    </row>
    <row r="105" spans="2:12" s="1" customFormat="1" ht="20.399999999999999" customHeight="1">
      <c r="B105" s="38"/>
      <c r="C105" s="60"/>
      <c r="D105" s="60"/>
      <c r="E105" s="353" t="str">
        <f>E7</f>
        <v>ZŠ Ostrov, Krušnohorská 34</v>
      </c>
      <c r="F105" s="354"/>
      <c r="G105" s="354"/>
      <c r="H105" s="354"/>
      <c r="I105" s="156"/>
      <c r="J105" s="60"/>
      <c r="K105" s="60"/>
      <c r="L105" s="58"/>
    </row>
    <row r="106" spans="2:12" s="1" customFormat="1" ht="14.4" customHeight="1">
      <c r="B106" s="38"/>
      <c r="C106" s="62" t="s">
        <v>91</v>
      </c>
      <c r="D106" s="60"/>
      <c r="E106" s="60"/>
      <c r="F106" s="60"/>
      <c r="G106" s="60"/>
      <c r="H106" s="60"/>
      <c r="I106" s="156"/>
      <c r="J106" s="60"/>
      <c r="K106" s="60"/>
      <c r="L106" s="58"/>
    </row>
    <row r="107" spans="2:12" s="1" customFormat="1" ht="22.2" customHeight="1">
      <c r="B107" s="38"/>
      <c r="C107" s="60"/>
      <c r="D107" s="60"/>
      <c r="E107" s="329" t="str">
        <f>E9</f>
        <v>SO 01 - Přístavba zdvižné vertikální plošiny do 3.np</v>
      </c>
      <c r="F107" s="355"/>
      <c r="G107" s="355"/>
      <c r="H107" s="355"/>
      <c r="I107" s="156"/>
      <c r="J107" s="60"/>
      <c r="K107" s="60"/>
      <c r="L107" s="58"/>
    </row>
    <row r="108" spans="2:12" s="1" customFormat="1" ht="6.9" customHeight="1">
      <c r="B108" s="38"/>
      <c r="C108" s="60"/>
      <c r="D108" s="60"/>
      <c r="E108" s="60"/>
      <c r="F108" s="60"/>
      <c r="G108" s="60"/>
      <c r="H108" s="60"/>
      <c r="I108" s="156"/>
      <c r="J108" s="60"/>
      <c r="K108" s="60"/>
      <c r="L108" s="58"/>
    </row>
    <row r="109" spans="2:12" s="1" customFormat="1" ht="18" customHeight="1">
      <c r="B109" s="38"/>
      <c r="C109" s="62" t="s">
        <v>25</v>
      </c>
      <c r="D109" s="60"/>
      <c r="E109" s="60"/>
      <c r="F109" s="157" t="str">
        <f>F12</f>
        <v>Ostrov</v>
      </c>
      <c r="G109" s="60"/>
      <c r="H109" s="60"/>
      <c r="I109" s="158" t="s">
        <v>27</v>
      </c>
      <c r="J109" s="70" t="str">
        <f>IF(J12="","",J12)</f>
        <v>7.3.2018</v>
      </c>
      <c r="K109" s="60"/>
      <c r="L109" s="58"/>
    </row>
    <row r="110" spans="2:12" s="1" customFormat="1" ht="6.9" customHeight="1">
      <c r="B110" s="38"/>
      <c r="C110" s="60"/>
      <c r="D110" s="60"/>
      <c r="E110" s="60"/>
      <c r="F110" s="60"/>
      <c r="G110" s="60"/>
      <c r="H110" s="60"/>
      <c r="I110" s="156"/>
      <c r="J110" s="60"/>
      <c r="K110" s="60"/>
      <c r="L110" s="58"/>
    </row>
    <row r="111" spans="2:12" s="1" customFormat="1" ht="13.2">
      <c r="B111" s="38"/>
      <c r="C111" s="62" t="s">
        <v>31</v>
      </c>
      <c r="D111" s="60"/>
      <c r="E111" s="60"/>
      <c r="F111" s="157" t="str">
        <f>E15</f>
        <v xml:space="preserve"> </v>
      </c>
      <c r="G111" s="60"/>
      <c r="H111" s="60"/>
      <c r="I111" s="158" t="s">
        <v>37</v>
      </c>
      <c r="J111" s="157" t="str">
        <f>E21</f>
        <v>G.PROJEKT - Ing. Roman Gajdoš</v>
      </c>
      <c r="K111" s="60"/>
      <c r="L111" s="58"/>
    </row>
    <row r="112" spans="2:12" s="1" customFormat="1" ht="14.4" customHeight="1">
      <c r="B112" s="38"/>
      <c r="C112" s="62" t="s">
        <v>35</v>
      </c>
      <c r="D112" s="60"/>
      <c r="E112" s="60"/>
      <c r="F112" s="157" t="str">
        <f>IF(E18="","",E18)</f>
        <v/>
      </c>
      <c r="G112" s="60"/>
      <c r="H112" s="60"/>
      <c r="I112" s="156"/>
      <c r="J112" s="60"/>
      <c r="K112" s="60"/>
      <c r="L112" s="58"/>
    </row>
    <row r="113" spans="2:65" s="1" customFormat="1" ht="10.35" customHeight="1">
      <c r="B113" s="38"/>
      <c r="C113" s="60"/>
      <c r="D113" s="60"/>
      <c r="E113" s="60"/>
      <c r="F113" s="60"/>
      <c r="G113" s="60"/>
      <c r="H113" s="60"/>
      <c r="I113" s="156"/>
      <c r="J113" s="60"/>
      <c r="K113" s="60"/>
      <c r="L113" s="58"/>
    </row>
    <row r="114" spans="2:65" s="9" customFormat="1" ht="29.25" customHeight="1">
      <c r="B114" s="159"/>
      <c r="C114" s="160" t="s">
        <v>138</v>
      </c>
      <c r="D114" s="161" t="s">
        <v>60</v>
      </c>
      <c r="E114" s="161" t="s">
        <v>56</v>
      </c>
      <c r="F114" s="161" t="s">
        <v>139</v>
      </c>
      <c r="G114" s="161" t="s">
        <v>140</v>
      </c>
      <c r="H114" s="161" t="s">
        <v>141</v>
      </c>
      <c r="I114" s="162" t="s">
        <v>142</v>
      </c>
      <c r="J114" s="161" t="s">
        <v>95</v>
      </c>
      <c r="K114" s="163" t="s">
        <v>143</v>
      </c>
      <c r="L114" s="164"/>
      <c r="M114" s="78" t="s">
        <v>144</v>
      </c>
      <c r="N114" s="79" t="s">
        <v>45</v>
      </c>
      <c r="O114" s="79" t="s">
        <v>145</v>
      </c>
      <c r="P114" s="79" t="s">
        <v>146</v>
      </c>
      <c r="Q114" s="79" t="s">
        <v>147</v>
      </c>
      <c r="R114" s="79" t="s">
        <v>148</v>
      </c>
      <c r="S114" s="79" t="s">
        <v>149</v>
      </c>
      <c r="T114" s="80" t="s">
        <v>150</v>
      </c>
    </row>
    <row r="115" spans="2:65" s="1" customFormat="1" ht="29.25" customHeight="1">
      <c r="B115" s="38"/>
      <c r="C115" s="84" t="s">
        <v>96</v>
      </c>
      <c r="D115" s="60"/>
      <c r="E115" s="60"/>
      <c r="F115" s="60"/>
      <c r="G115" s="60"/>
      <c r="H115" s="60"/>
      <c r="I115" s="156"/>
      <c r="J115" s="165">
        <f>BK115</f>
        <v>0</v>
      </c>
      <c r="K115" s="60"/>
      <c r="L115" s="58"/>
      <c r="M115" s="81"/>
      <c r="N115" s="82"/>
      <c r="O115" s="82"/>
      <c r="P115" s="166">
        <f>P116+P320+P540+P545+P551</f>
        <v>0</v>
      </c>
      <c r="Q115" s="82"/>
      <c r="R115" s="166">
        <f>R116+R320+R540+R545+R551</f>
        <v>26.652279147363995</v>
      </c>
      <c r="S115" s="82"/>
      <c r="T115" s="167">
        <f>T116+T320+T540+T545+T551</f>
        <v>8.2790935000000001</v>
      </c>
      <c r="AT115" s="21" t="s">
        <v>74</v>
      </c>
      <c r="AU115" s="21" t="s">
        <v>97</v>
      </c>
      <c r="BK115" s="168">
        <f>BK116+BK320+BK540+BK545+BK551</f>
        <v>0</v>
      </c>
    </row>
    <row r="116" spans="2:65" s="10" customFormat="1" ht="37.35" customHeight="1">
      <c r="B116" s="169"/>
      <c r="C116" s="170"/>
      <c r="D116" s="171" t="s">
        <v>74</v>
      </c>
      <c r="E116" s="172" t="s">
        <v>151</v>
      </c>
      <c r="F116" s="172" t="s">
        <v>152</v>
      </c>
      <c r="G116" s="170"/>
      <c r="H116" s="170"/>
      <c r="I116" s="173"/>
      <c r="J116" s="174">
        <f>BK116</f>
        <v>0</v>
      </c>
      <c r="K116" s="170"/>
      <c r="L116" s="175"/>
      <c r="M116" s="176"/>
      <c r="N116" s="177"/>
      <c r="O116" s="177"/>
      <c r="P116" s="178">
        <f>P117+P136+P158+P186+P197+P266+P304+P317</f>
        <v>0</v>
      </c>
      <c r="Q116" s="177"/>
      <c r="R116" s="178">
        <f>R117+R136+R158+R186+R197+R266+R304+R317</f>
        <v>24.055482768383996</v>
      </c>
      <c r="S116" s="177"/>
      <c r="T116" s="179">
        <f>T117+T136+T158+T186+T197+T266+T304+T317</f>
        <v>8.2118950000000002</v>
      </c>
      <c r="AR116" s="180" t="s">
        <v>24</v>
      </c>
      <c r="AT116" s="181" t="s">
        <v>74</v>
      </c>
      <c r="AU116" s="181" t="s">
        <v>75</v>
      </c>
      <c r="AY116" s="180" t="s">
        <v>153</v>
      </c>
      <c r="BK116" s="182">
        <f>BK117+BK136+BK158+BK186+BK197+BK266+BK304+BK317</f>
        <v>0</v>
      </c>
    </row>
    <row r="117" spans="2:65" s="10" customFormat="1" ht="19.95" customHeight="1">
      <c r="B117" s="169"/>
      <c r="C117" s="170"/>
      <c r="D117" s="183" t="s">
        <v>74</v>
      </c>
      <c r="E117" s="184" t="s">
        <v>24</v>
      </c>
      <c r="F117" s="184" t="s">
        <v>154</v>
      </c>
      <c r="G117" s="170"/>
      <c r="H117" s="170"/>
      <c r="I117" s="173"/>
      <c r="J117" s="185">
        <f>BK117</f>
        <v>0</v>
      </c>
      <c r="K117" s="170"/>
      <c r="L117" s="175"/>
      <c r="M117" s="176"/>
      <c r="N117" s="177"/>
      <c r="O117" s="177"/>
      <c r="P117" s="178">
        <f>SUM(P118:P135)</f>
        <v>0</v>
      </c>
      <c r="Q117" s="177"/>
      <c r="R117" s="178">
        <f>SUM(R118:R135)</f>
        <v>0</v>
      </c>
      <c r="S117" s="177"/>
      <c r="T117" s="179">
        <f>SUM(T118:T135)</f>
        <v>0</v>
      </c>
      <c r="AR117" s="180" t="s">
        <v>24</v>
      </c>
      <c r="AT117" s="181" t="s">
        <v>74</v>
      </c>
      <c r="AU117" s="181" t="s">
        <v>24</v>
      </c>
      <c r="AY117" s="180" t="s">
        <v>153</v>
      </c>
      <c r="BK117" s="182">
        <f>SUM(BK118:BK135)</f>
        <v>0</v>
      </c>
    </row>
    <row r="118" spans="2:65" s="1" customFormat="1" ht="20.399999999999999" customHeight="1">
      <c r="B118" s="38"/>
      <c r="C118" s="186" t="s">
        <v>24</v>
      </c>
      <c r="D118" s="186" t="s">
        <v>155</v>
      </c>
      <c r="E118" s="187" t="s">
        <v>156</v>
      </c>
      <c r="F118" s="188" t="s">
        <v>157</v>
      </c>
      <c r="G118" s="189" t="s">
        <v>158</v>
      </c>
      <c r="H118" s="190">
        <v>0.57399999999999995</v>
      </c>
      <c r="I118" s="191"/>
      <c r="J118" s="192">
        <f>ROUND(I118*H118,2)</f>
        <v>0</v>
      </c>
      <c r="K118" s="188" t="s">
        <v>159</v>
      </c>
      <c r="L118" s="58"/>
      <c r="M118" s="193" t="s">
        <v>22</v>
      </c>
      <c r="N118" s="194" t="s">
        <v>46</v>
      </c>
      <c r="O118" s="39"/>
      <c r="P118" s="195">
        <f>O118*H118</f>
        <v>0</v>
      </c>
      <c r="Q118" s="195">
        <v>0</v>
      </c>
      <c r="R118" s="195">
        <f>Q118*H118</f>
        <v>0</v>
      </c>
      <c r="S118" s="195">
        <v>0</v>
      </c>
      <c r="T118" s="196">
        <f>S118*H118</f>
        <v>0</v>
      </c>
      <c r="AR118" s="21" t="s">
        <v>160</v>
      </c>
      <c r="AT118" s="21" t="s">
        <v>155</v>
      </c>
      <c r="AU118" s="21" t="s">
        <v>84</v>
      </c>
      <c r="AY118" s="21" t="s">
        <v>153</v>
      </c>
      <c r="BE118" s="197">
        <f>IF(N118="základní",J118,0)</f>
        <v>0</v>
      </c>
      <c r="BF118" s="197">
        <f>IF(N118="snížená",J118,0)</f>
        <v>0</v>
      </c>
      <c r="BG118" s="197">
        <f>IF(N118="zákl. přenesená",J118,0)</f>
        <v>0</v>
      </c>
      <c r="BH118" s="197">
        <f>IF(N118="sníž. přenesená",J118,0)</f>
        <v>0</v>
      </c>
      <c r="BI118" s="197">
        <f>IF(N118="nulová",J118,0)</f>
        <v>0</v>
      </c>
      <c r="BJ118" s="21" t="s">
        <v>24</v>
      </c>
      <c r="BK118" s="197">
        <f>ROUND(I118*H118,2)</f>
        <v>0</v>
      </c>
      <c r="BL118" s="21" t="s">
        <v>160</v>
      </c>
      <c r="BM118" s="21" t="s">
        <v>161</v>
      </c>
    </row>
    <row r="119" spans="2:65" s="11" customFormat="1" ht="12">
      <c r="B119" s="198"/>
      <c r="C119" s="199"/>
      <c r="D119" s="200" t="s">
        <v>162</v>
      </c>
      <c r="E119" s="201" t="s">
        <v>22</v>
      </c>
      <c r="F119" s="202" t="s">
        <v>163</v>
      </c>
      <c r="G119" s="199"/>
      <c r="H119" s="203">
        <v>0.57350000000000001</v>
      </c>
      <c r="I119" s="204"/>
      <c r="J119" s="199"/>
      <c r="K119" s="199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162</v>
      </c>
      <c r="AU119" s="209" t="s">
        <v>84</v>
      </c>
      <c r="AV119" s="11" t="s">
        <v>84</v>
      </c>
      <c r="AW119" s="11" t="s">
        <v>164</v>
      </c>
      <c r="AX119" s="11" t="s">
        <v>75</v>
      </c>
      <c r="AY119" s="209" t="s">
        <v>153</v>
      </c>
    </row>
    <row r="120" spans="2:65" s="1" customFormat="1" ht="20.399999999999999" customHeight="1">
      <c r="B120" s="38"/>
      <c r="C120" s="186" t="s">
        <v>84</v>
      </c>
      <c r="D120" s="186" t="s">
        <v>155</v>
      </c>
      <c r="E120" s="187" t="s">
        <v>165</v>
      </c>
      <c r="F120" s="188" t="s">
        <v>166</v>
      </c>
      <c r="G120" s="189" t="s">
        <v>158</v>
      </c>
      <c r="H120" s="190">
        <v>0.57399999999999995</v>
      </c>
      <c r="I120" s="191"/>
      <c r="J120" s="192">
        <f>ROUND(I120*H120,2)</f>
        <v>0</v>
      </c>
      <c r="K120" s="188" t="s">
        <v>159</v>
      </c>
      <c r="L120" s="58"/>
      <c r="M120" s="193" t="s">
        <v>22</v>
      </c>
      <c r="N120" s="194" t="s">
        <v>46</v>
      </c>
      <c r="O120" s="39"/>
      <c r="P120" s="195">
        <f>O120*H120</f>
        <v>0</v>
      </c>
      <c r="Q120" s="195">
        <v>0</v>
      </c>
      <c r="R120" s="195">
        <f>Q120*H120</f>
        <v>0</v>
      </c>
      <c r="S120" s="195">
        <v>0</v>
      </c>
      <c r="T120" s="196">
        <f>S120*H120</f>
        <v>0</v>
      </c>
      <c r="AR120" s="21" t="s">
        <v>160</v>
      </c>
      <c r="AT120" s="21" t="s">
        <v>155</v>
      </c>
      <c r="AU120" s="21" t="s">
        <v>84</v>
      </c>
      <c r="AY120" s="21" t="s">
        <v>153</v>
      </c>
      <c r="BE120" s="197">
        <f>IF(N120="základní",J120,0)</f>
        <v>0</v>
      </c>
      <c r="BF120" s="197">
        <f>IF(N120="snížená",J120,0)</f>
        <v>0</v>
      </c>
      <c r="BG120" s="197">
        <f>IF(N120="zákl. přenesená",J120,0)</f>
        <v>0</v>
      </c>
      <c r="BH120" s="197">
        <f>IF(N120="sníž. přenesená",J120,0)</f>
        <v>0</v>
      </c>
      <c r="BI120" s="197">
        <f>IF(N120="nulová",J120,0)</f>
        <v>0</v>
      </c>
      <c r="BJ120" s="21" t="s">
        <v>24</v>
      </c>
      <c r="BK120" s="197">
        <f>ROUND(I120*H120,2)</f>
        <v>0</v>
      </c>
      <c r="BL120" s="21" t="s">
        <v>160</v>
      </c>
      <c r="BM120" s="21" t="s">
        <v>167</v>
      </c>
    </row>
    <row r="121" spans="2:65" s="1" customFormat="1" ht="20.399999999999999" customHeight="1">
      <c r="B121" s="38"/>
      <c r="C121" s="186" t="s">
        <v>168</v>
      </c>
      <c r="D121" s="186" t="s">
        <v>155</v>
      </c>
      <c r="E121" s="187" t="s">
        <v>169</v>
      </c>
      <c r="F121" s="188" t="s">
        <v>170</v>
      </c>
      <c r="G121" s="189" t="s">
        <v>158</v>
      </c>
      <c r="H121" s="190">
        <v>7.6609999999999996</v>
      </c>
      <c r="I121" s="191"/>
      <c r="J121" s="192">
        <f>ROUND(I121*H121,2)</f>
        <v>0</v>
      </c>
      <c r="K121" s="188" t="s">
        <v>159</v>
      </c>
      <c r="L121" s="58"/>
      <c r="M121" s="193" t="s">
        <v>22</v>
      </c>
      <c r="N121" s="194" t="s">
        <v>46</v>
      </c>
      <c r="O121" s="39"/>
      <c r="P121" s="195">
        <f>O121*H121</f>
        <v>0</v>
      </c>
      <c r="Q121" s="195">
        <v>0</v>
      </c>
      <c r="R121" s="195">
        <f>Q121*H121</f>
        <v>0</v>
      </c>
      <c r="S121" s="195">
        <v>0</v>
      </c>
      <c r="T121" s="196">
        <f>S121*H121</f>
        <v>0</v>
      </c>
      <c r="AR121" s="21" t="s">
        <v>160</v>
      </c>
      <c r="AT121" s="21" t="s">
        <v>155</v>
      </c>
      <c r="AU121" s="21" t="s">
        <v>84</v>
      </c>
      <c r="AY121" s="21" t="s">
        <v>153</v>
      </c>
      <c r="BE121" s="197">
        <f>IF(N121="základní",J121,0)</f>
        <v>0</v>
      </c>
      <c r="BF121" s="197">
        <f>IF(N121="snížená",J121,0)</f>
        <v>0</v>
      </c>
      <c r="BG121" s="197">
        <f>IF(N121="zákl. přenesená",J121,0)</f>
        <v>0</v>
      </c>
      <c r="BH121" s="197">
        <f>IF(N121="sníž. přenesená",J121,0)</f>
        <v>0</v>
      </c>
      <c r="BI121" s="197">
        <f>IF(N121="nulová",J121,0)</f>
        <v>0</v>
      </c>
      <c r="BJ121" s="21" t="s">
        <v>24</v>
      </c>
      <c r="BK121" s="197">
        <f>ROUND(I121*H121,2)</f>
        <v>0</v>
      </c>
      <c r="BL121" s="21" t="s">
        <v>160</v>
      </c>
      <c r="BM121" s="21" t="s">
        <v>171</v>
      </c>
    </row>
    <row r="122" spans="2:65" s="11" customFormat="1" ht="12">
      <c r="B122" s="198"/>
      <c r="C122" s="199"/>
      <c r="D122" s="200" t="s">
        <v>162</v>
      </c>
      <c r="E122" s="201" t="s">
        <v>22</v>
      </c>
      <c r="F122" s="202" t="s">
        <v>172</v>
      </c>
      <c r="G122" s="199"/>
      <c r="H122" s="203">
        <v>7.6608000000000001</v>
      </c>
      <c r="I122" s="204"/>
      <c r="J122" s="199"/>
      <c r="K122" s="199"/>
      <c r="L122" s="205"/>
      <c r="M122" s="206"/>
      <c r="N122" s="207"/>
      <c r="O122" s="207"/>
      <c r="P122" s="207"/>
      <c r="Q122" s="207"/>
      <c r="R122" s="207"/>
      <c r="S122" s="207"/>
      <c r="T122" s="208"/>
      <c r="AT122" s="209" t="s">
        <v>162</v>
      </c>
      <c r="AU122" s="209" t="s">
        <v>84</v>
      </c>
      <c r="AV122" s="11" t="s">
        <v>84</v>
      </c>
      <c r="AW122" s="11" t="s">
        <v>164</v>
      </c>
      <c r="AX122" s="11" t="s">
        <v>75</v>
      </c>
      <c r="AY122" s="209" t="s">
        <v>153</v>
      </c>
    </row>
    <row r="123" spans="2:65" s="1" customFormat="1" ht="28.8" customHeight="1">
      <c r="B123" s="38"/>
      <c r="C123" s="186" t="s">
        <v>160</v>
      </c>
      <c r="D123" s="186" t="s">
        <v>155</v>
      </c>
      <c r="E123" s="187" t="s">
        <v>173</v>
      </c>
      <c r="F123" s="188" t="s">
        <v>174</v>
      </c>
      <c r="G123" s="189" t="s">
        <v>158</v>
      </c>
      <c r="H123" s="190">
        <v>7.6609999999999996</v>
      </c>
      <c r="I123" s="191"/>
      <c r="J123" s="192">
        <f>ROUND(I123*H123,2)</f>
        <v>0</v>
      </c>
      <c r="K123" s="188" t="s">
        <v>159</v>
      </c>
      <c r="L123" s="58"/>
      <c r="M123" s="193" t="s">
        <v>22</v>
      </c>
      <c r="N123" s="194" t="s">
        <v>46</v>
      </c>
      <c r="O123" s="39"/>
      <c r="P123" s="195">
        <f>O123*H123</f>
        <v>0</v>
      </c>
      <c r="Q123" s="195">
        <v>0</v>
      </c>
      <c r="R123" s="195">
        <f>Q123*H123</f>
        <v>0</v>
      </c>
      <c r="S123" s="195">
        <v>0</v>
      </c>
      <c r="T123" s="196">
        <f>S123*H123</f>
        <v>0</v>
      </c>
      <c r="AR123" s="21" t="s">
        <v>160</v>
      </c>
      <c r="AT123" s="21" t="s">
        <v>155</v>
      </c>
      <c r="AU123" s="21" t="s">
        <v>84</v>
      </c>
      <c r="AY123" s="21" t="s">
        <v>153</v>
      </c>
      <c r="BE123" s="197">
        <f>IF(N123="základní",J123,0)</f>
        <v>0</v>
      </c>
      <c r="BF123" s="197">
        <f>IF(N123="snížená",J123,0)</f>
        <v>0</v>
      </c>
      <c r="BG123" s="197">
        <f>IF(N123="zákl. přenesená",J123,0)</f>
        <v>0</v>
      </c>
      <c r="BH123" s="197">
        <f>IF(N123="sníž. přenesená",J123,0)</f>
        <v>0</v>
      </c>
      <c r="BI123" s="197">
        <f>IF(N123="nulová",J123,0)</f>
        <v>0</v>
      </c>
      <c r="BJ123" s="21" t="s">
        <v>24</v>
      </c>
      <c r="BK123" s="197">
        <f>ROUND(I123*H123,2)</f>
        <v>0</v>
      </c>
      <c r="BL123" s="21" t="s">
        <v>160</v>
      </c>
      <c r="BM123" s="21" t="s">
        <v>175</v>
      </c>
    </row>
    <row r="124" spans="2:65" s="1" customFormat="1" ht="20.399999999999999" customHeight="1">
      <c r="B124" s="38"/>
      <c r="C124" s="186" t="s">
        <v>176</v>
      </c>
      <c r="D124" s="186" t="s">
        <v>155</v>
      </c>
      <c r="E124" s="187" t="s">
        <v>177</v>
      </c>
      <c r="F124" s="188" t="s">
        <v>178</v>
      </c>
      <c r="G124" s="189" t="s">
        <v>158</v>
      </c>
      <c r="H124" s="190">
        <v>1.2769999999999999</v>
      </c>
      <c r="I124" s="191"/>
      <c r="J124" s="192">
        <f>ROUND(I124*H124,2)</f>
        <v>0</v>
      </c>
      <c r="K124" s="188" t="s">
        <v>159</v>
      </c>
      <c r="L124" s="58"/>
      <c r="M124" s="193" t="s">
        <v>22</v>
      </c>
      <c r="N124" s="194" t="s">
        <v>46</v>
      </c>
      <c r="O124" s="39"/>
      <c r="P124" s="195">
        <f>O124*H124</f>
        <v>0</v>
      </c>
      <c r="Q124" s="195">
        <v>0</v>
      </c>
      <c r="R124" s="195">
        <f>Q124*H124</f>
        <v>0</v>
      </c>
      <c r="S124" s="195">
        <v>0</v>
      </c>
      <c r="T124" s="196">
        <f>S124*H124</f>
        <v>0</v>
      </c>
      <c r="AR124" s="21" t="s">
        <v>160</v>
      </c>
      <c r="AT124" s="21" t="s">
        <v>155</v>
      </c>
      <c r="AU124" s="21" t="s">
        <v>84</v>
      </c>
      <c r="AY124" s="21" t="s">
        <v>153</v>
      </c>
      <c r="BE124" s="197">
        <f>IF(N124="základní",J124,0)</f>
        <v>0</v>
      </c>
      <c r="BF124" s="197">
        <f>IF(N124="snížená",J124,0)</f>
        <v>0</v>
      </c>
      <c r="BG124" s="197">
        <f>IF(N124="zákl. přenesená",J124,0)</f>
        <v>0</v>
      </c>
      <c r="BH124" s="197">
        <f>IF(N124="sníž. přenesená",J124,0)</f>
        <v>0</v>
      </c>
      <c r="BI124" s="197">
        <f>IF(N124="nulová",J124,0)</f>
        <v>0</v>
      </c>
      <c r="BJ124" s="21" t="s">
        <v>24</v>
      </c>
      <c r="BK124" s="197">
        <f>ROUND(I124*H124,2)</f>
        <v>0</v>
      </c>
      <c r="BL124" s="21" t="s">
        <v>160</v>
      </c>
      <c r="BM124" s="21" t="s">
        <v>179</v>
      </c>
    </row>
    <row r="125" spans="2:65" s="11" customFormat="1" ht="12">
      <c r="B125" s="198"/>
      <c r="C125" s="199"/>
      <c r="D125" s="200" t="s">
        <v>162</v>
      </c>
      <c r="E125" s="201" t="s">
        <v>22</v>
      </c>
      <c r="F125" s="202" t="s">
        <v>180</v>
      </c>
      <c r="G125" s="199"/>
      <c r="H125" s="203">
        <v>1.2767999999999999</v>
      </c>
      <c r="I125" s="204"/>
      <c r="J125" s="199"/>
      <c r="K125" s="199"/>
      <c r="L125" s="205"/>
      <c r="M125" s="206"/>
      <c r="N125" s="207"/>
      <c r="O125" s="207"/>
      <c r="P125" s="207"/>
      <c r="Q125" s="207"/>
      <c r="R125" s="207"/>
      <c r="S125" s="207"/>
      <c r="T125" s="208"/>
      <c r="AT125" s="209" t="s">
        <v>162</v>
      </c>
      <c r="AU125" s="209" t="s">
        <v>84</v>
      </c>
      <c r="AV125" s="11" t="s">
        <v>84</v>
      </c>
      <c r="AW125" s="11" t="s">
        <v>164</v>
      </c>
      <c r="AX125" s="11" t="s">
        <v>24</v>
      </c>
      <c r="AY125" s="209" t="s">
        <v>153</v>
      </c>
    </row>
    <row r="126" spans="2:65" s="1" customFormat="1" ht="20.399999999999999" customHeight="1">
      <c r="B126" s="38"/>
      <c r="C126" s="186" t="s">
        <v>181</v>
      </c>
      <c r="D126" s="186" t="s">
        <v>155</v>
      </c>
      <c r="E126" s="187" t="s">
        <v>182</v>
      </c>
      <c r="F126" s="188" t="s">
        <v>183</v>
      </c>
      <c r="G126" s="189" t="s">
        <v>158</v>
      </c>
      <c r="H126" s="190">
        <v>5.6360000000000001</v>
      </c>
      <c r="I126" s="191"/>
      <c r="J126" s="192">
        <f>ROUND(I126*H126,2)</f>
        <v>0</v>
      </c>
      <c r="K126" s="188" t="s">
        <v>159</v>
      </c>
      <c r="L126" s="58"/>
      <c r="M126" s="193" t="s">
        <v>22</v>
      </c>
      <c r="N126" s="194" t="s">
        <v>46</v>
      </c>
      <c r="O126" s="39"/>
      <c r="P126" s="195">
        <f>O126*H126</f>
        <v>0</v>
      </c>
      <c r="Q126" s="195">
        <v>0</v>
      </c>
      <c r="R126" s="195">
        <f>Q126*H126</f>
        <v>0</v>
      </c>
      <c r="S126" s="195">
        <v>0</v>
      </c>
      <c r="T126" s="196">
        <f>S126*H126</f>
        <v>0</v>
      </c>
      <c r="AR126" s="21" t="s">
        <v>160</v>
      </c>
      <c r="AT126" s="21" t="s">
        <v>155</v>
      </c>
      <c r="AU126" s="21" t="s">
        <v>84</v>
      </c>
      <c r="AY126" s="21" t="s">
        <v>153</v>
      </c>
      <c r="BE126" s="197">
        <f>IF(N126="základní",J126,0)</f>
        <v>0</v>
      </c>
      <c r="BF126" s="197">
        <f>IF(N126="snížená",J126,0)</f>
        <v>0</v>
      </c>
      <c r="BG126" s="197">
        <f>IF(N126="zákl. přenesená",J126,0)</f>
        <v>0</v>
      </c>
      <c r="BH126" s="197">
        <f>IF(N126="sníž. přenesená",J126,0)</f>
        <v>0</v>
      </c>
      <c r="BI126" s="197">
        <f>IF(N126="nulová",J126,0)</f>
        <v>0</v>
      </c>
      <c r="BJ126" s="21" t="s">
        <v>24</v>
      </c>
      <c r="BK126" s="197">
        <f>ROUND(I126*H126,2)</f>
        <v>0</v>
      </c>
      <c r="BL126" s="21" t="s">
        <v>160</v>
      </c>
      <c r="BM126" s="21" t="s">
        <v>184</v>
      </c>
    </row>
    <row r="127" spans="2:65" s="11" customFormat="1" ht="12">
      <c r="B127" s="198"/>
      <c r="C127" s="199"/>
      <c r="D127" s="210" t="s">
        <v>162</v>
      </c>
      <c r="E127" s="211" t="s">
        <v>22</v>
      </c>
      <c r="F127" s="212" t="s">
        <v>185</v>
      </c>
      <c r="G127" s="199"/>
      <c r="H127" s="213">
        <v>8.2349999999999994</v>
      </c>
      <c r="I127" s="204"/>
      <c r="J127" s="199"/>
      <c r="K127" s="199"/>
      <c r="L127" s="205"/>
      <c r="M127" s="206"/>
      <c r="N127" s="207"/>
      <c r="O127" s="207"/>
      <c r="P127" s="207"/>
      <c r="Q127" s="207"/>
      <c r="R127" s="207"/>
      <c r="S127" s="207"/>
      <c r="T127" s="208"/>
      <c r="AT127" s="209" t="s">
        <v>162</v>
      </c>
      <c r="AU127" s="209" t="s">
        <v>84</v>
      </c>
      <c r="AV127" s="11" t="s">
        <v>84</v>
      </c>
      <c r="AW127" s="11" t="s">
        <v>164</v>
      </c>
      <c r="AX127" s="11" t="s">
        <v>75</v>
      </c>
      <c r="AY127" s="209" t="s">
        <v>153</v>
      </c>
    </row>
    <row r="128" spans="2:65" s="11" customFormat="1" ht="12">
      <c r="B128" s="198"/>
      <c r="C128" s="199"/>
      <c r="D128" s="200" t="s">
        <v>162</v>
      </c>
      <c r="E128" s="201" t="s">
        <v>22</v>
      </c>
      <c r="F128" s="202" t="s">
        <v>186</v>
      </c>
      <c r="G128" s="199"/>
      <c r="H128" s="203">
        <v>-2.5990000000000002</v>
      </c>
      <c r="I128" s="204"/>
      <c r="J128" s="199"/>
      <c r="K128" s="199"/>
      <c r="L128" s="205"/>
      <c r="M128" s="206"/>
      <c r="N128" s="207"/>
      <c r="O128" s="207"/>
      <c r="P128" s="207"/>
      <c r="Q128" s="207"/>
      <c r="R128" s="207"/>
      <c r="S128" s="207"/>
      <c r="T128" s="208"/>
      <c r="AT128" s="209" t="s">
        <v>162</v>
      </c>
      <c r="AU128" s="209" t="s">
        <v>84</v>
      </c>
      <c r="AV128" s="11" t="s">
        <v>84</v>
      </c>
      <c r="AW128" s="11" t="s">
        <v>164</v>
      </c>
      <c r="AX128" s="11" t="s">
        <v>75</v>
      </c>
      <c r="AY128" s="209" t="s">
        <v>153</v>
      </c>
    </row>
    <row r="129" spans="2:65" s="1" customFormat="1" ht="28.8" customHeight="1">
      <c r="B129" s="38"/>
      <c r="C129" s="186" t="s">
        <v>187</v>
      </c>
      <c r="D129" s="186" t="s">
        <v>155</v>
      </c>
      <c r="E129" s="187" t="s">
        <v>188</v>
      </c>
      <c r="F129" s="188" t="s">
        <v>189</v>
      </c>
      <c r="G129" s="189" t="s">
        <v>158</v>
      </c>
      <c r="H129" s="190">
        <v>28.18</v>
      </c>
      <c r="I129" s="191"/>
      <c r="J129" s="192">
        <f>ROUND(I129*H129,2)</f>
        <v>0</v>
      </c>
      <c r="K129" s="188" t="s">
        <v>159</v>
      </c>
      <c r="L129" s="58"/>
      <c r="M129" s="193" t="s">
        <v>22</v>
      </c>
      <c r="N129" s="194" t="s">
        <v>46</v>
      </c>
      <c r="O129" s="39"/>
      <c r="P129" s="195">
        <f>O129*H129</f>
        <v>0</v>
      </c>
      <c r="Q129" s="195">
        <v>0</v>
      </c>
      <c r="R129" s="195">
        <f>Q129*H129</f>
        <v>0</v>
      </c>
      <c r="S129" s="195">
        <v>0</v>
      </c>
      <c r="T129" s="196">
        <f>S129*H129</f>
        <v>0</v>
      </c>
      <c r="AR129" s="21" t="s">
        <v>160</v>
      </c>
      <c r="AT129" s="21" t="s">
        <v>155</v>
      </c>
      <c r="AU129" s="21" t="s">
        <v>84</v>
      </c>
      <c r="AY129" s="21" t="s">
        <v>153</v>
      </c>
      <c r="BE129" s="197">
        <f>IF(N129="základní",J129,0)</f>
        <v>0</v>
      </c>
      <c r="BF129" s="197">
        <f>IF(N129="snížená",J129,0)</f>
        <v>0</v>
      </c>
      <c r="BG129" s="197">
        <f>IF(N129="zákl. přenesená",J129,0)</f>
        <v>0</v>
      </c>
      <c r="BH129" s="197">
        <f>IF(N129="sníž. přenesená",J129,0)</f>
        <v>0</v>
      </c>
      <c r="BI129" s="197">
        <f>IF(N129="nulová",J129,0)</f>
        <v>0</v>
      </c>
      <c r="BJ129" s="21" t="s">
        <v>24</v>
      </c>
      <c r="BK129" s="197">
        <f>ROUND(I129*H129,2)</f>
        <v>0</v>
      </c>
      <c r="BL129" s="21" t="s">
        <v>160</v>
      </c>
      <c r="BM129" s="21" t="s">
        <v>190</v>
      </c>
    </row>
    <row r="130" spans="2:65" s="11" customFormat="1" ht="12">
      <c r="B130" s="198"/>
      <c r="C130" s="199"/>
      <c r="D130" s="200" t="s">
        <v>162</v>
      </c>
      <c r="E130" s="199"/>
      <c r="F130" s="202" t="s">
        <v>191</v>
      </c>
      <c r="G130" s="199"/>
      <c r="H130" s="203">
        <v>28.18</v>
      </c>
      <c r="I130" s="204"/>
      <c r="J130" s="199"/>
      <c r="K130" s="199"/>
      <c r="L130" s="205"/>
      <c r="M130" s="206"/>
      <c r="N130" s="207"/>
      <c r="O130" s="207"/>
      <c r="P130" s="207"/>
      <c r="Q130" s="207"/>
      <c r="R130" s="207"/>
      <c r="S130" s="207"/>
      <c r="T130" s="208"/>
      <c r="AT130" s="209" t="s">
        <v>162</v>
      </c>
      <c r="AU130" s="209" t="s">
        <v>84</v>
      </c>
      <c r="AV130" s="11" t="s">
        <v>84</v>
      </c>
      <c r="AW130" s="11" t="s">
        <v>6</v>
      </c>
      <c r="AX130" s="11" t="s">
        <v>24</v>
      </c>
      <c r="AY130" s="209" t="s">
        <v>153</v>
      </c>
    </row>
    <row r="131" spans="2:65" s="1" customFormat="1" ht="20.399999999999999" customHeight="1">
      <c r="B131" s="38"/>
      <c r="C131" s="186" t="s">
        <v>192</v>
      </c>
      <c r="D131" s="186" t="s">
        <v>155</v>
      </c>
      <c r="E131" s="187" t="s">
        <v>193</v>
      </c>
      <c r="F131" s="188" t="s">
        <v>194</v>
      </c>
      <c r="G131" s="189" t="s">
        <v>158</v>
      </c>
      <c r="H131" s="190">
        <v>5.6360000000000001</v>
      </c>
      <c r="I131" s="191"/>
      <c r="J131" s="192">
        <f>ROUND(I131*H131,2)</f>
        <v>0</v>
      </c>
      <c r="K131" s="188" t="s">
        <v>159</v>
      </c>
      <c r="L131" s="58"/>
      <c r="M131" s="193" t="s">
        <v>22</v>
      </c>
      <c r="N131" s="194" t="s">
        <v>46</v>
      </c>
      <c r="O131" s="39"/>
      <c r="P131" s="195">
        <f>O131*H131</f>
        <v>0</v>
      </c>
      <c r="Q131" s="195">
        <v>0</v>
      </c>
      <c r="R131" s="195">
        <f>Q131*H131</f>
        <v>0</v>
      </c>
      <c r="S131" s="195">
        <v>0</v>
      </c>
      <c r="T131" s="196">
        <f>S131*H131</f>
        <v>0</v>
      </c>
      <c r="AR131" s="21" t="s">
        <v>160</v>
      </c>
      <c r="AT131" s="21" t="s">
        <v>155</v>
      </c>
      <c r="AU131" s="21" t="s">
        <v>84</v>
      </c>
      <c r="AY131" s="21" t="s">
        <v>153</v>
      </c>
      <c r="BE131" s="197">
        <f>IF(N131="základní",J131,0)</f>
        <v>0</v>
      </c>
      <c r="BF131" s="197">
        <f>IF(N131="snížená",J131,0)</f>
        <v>0</v>
      </c>
      <c r="BG131" s="197">
        <f>IF(N131="zákl. přenesená",J131,0)</f>
        <v>0</v>
      </c>
      <c r="BH131" s="197">
        <f>IF(N131="sníž. přenesená",J131,0)</f>
        <v>0</v>
      </c>
      <c r="BI131" s="197">
        <f>IF(N131="nulová",J131,0)</f>
        <v>0</v>
      </c>
      <c r="BJ131" s="21" t="s">
        <v>24</v>
      </c>
      <c r="BK131" s="197">
        <f>ROUND(I131*H131,2)</f>
        <v>0</v>
      </c>
      <c r="BL131" s="21" t="s">
        <v>160</v>
      </c>
      <c r="BM131" s="21" t="s">
        <v>195</v>
      </c>
    </row>
    <row r="132" spans="2:65" s="1" customFormat="1" ht="20.399999999999999" customHeight="1">
      <c r="B132" s="38"/>
      <c r="C132" s="186" t="s">
        <v>196</v>
      </c>
      <c r="D132" s="186" t="s">
        <v>155</v>
      </c>
      <c r="E132" s="187" t="s">
        <v>197</v>
      </c>
      <c r="F132" s="188" t="s">
        <v>198</v>
      </c>
      <c r="G132" s="189" t="s">
        <v>199</v>
      </c>
      <c r="H132" s="190">
        <v>10.145</v>
      </c>
      <c r="I132" s="191"/>
      <c r="J132" s="192">
        <f>ROUND(I132*H132,2)</f>
        <v>0</v>
      </c>
      <c r="K132" s="188" t="s">
        <v>159</v>
      </c>
      <c r="L132" s="58"/>
      <c r="M132" s="193" t="s">
        <v>22</v>
      </c>
      <c r="N132" s="194" t="s">
        <v>46</v>
      </c>
      <c r="O132" s="39"/>
      <c r="P132" s="195">
        <f>O132*H132</f>
        <v>0</v>
      </c>
      <c r="Q132" s="195">
        <v>0</v>
      </c>
      <c r="R132" s="195">
        <f>Q132*H132</f>
        <v>0</v>
      </c>
      <c r="S132" s="195">
        <v>0</v>
      </c>
      <c r="T132" s="196">
        <f>S132*H132</f>
        <v>0</v>
      </c>
      <c r="AR132" s="21" t="s">
        <v>160</v>
      </c>
      <c r="AT132" s="21" t="s">
        <v>155</v>
      </c>
      <c r="AU132" s="21" t="s">
        <v>84</v>
      </c>
      <c r="AY132" s="21" t="s">
        <v>153</v>
      </c>
      <c r="BE132" s="197">
        <f>IF(N132="základní",J132,0)</f>
        <v>0</v>
      </c>
      <c r="BF132" s="197">
        <f>IF(N132="snížená",J132,0)</f>
        <v>0</v>
      </c>
      <c r="BG132" s="197">
        <f>IF(N132="zákl. přenesená",J132,0)</f>
        <v>0</v>
      </c>
      <c r="BH132" s="197">
        <f>IF(N132="sníž. přenesená",J132,0)</f>
        <v>0</v>
      </c>
      <c r="BI132" s="197">
        <f>IF(N132="nulová",J132,0)</f>
        <v>0</v>
      </c>
      <c r="BJ132" s="21" t="s">
        <v>24</v>
      </c>
      <c r="BK132" s="197">
        <f>ROUND(I132*H132,2)</f>
        <v>0</v>
      </c>
      <c r="BL132" s="21" t="s">
        <v>160</v>
      </c>
      <c r="BM132" s="21" t="s">
        <v>200</v>
      </c>
    </row>
    <row r="133" spans="2:65" s="11" customFormat="1" ht="12">
      <c r="B133" s="198"/>
      <c r="C133" s="199"/>
      <c r="D133" s="200" t="s">
        <v>162</v>
      </c>
      <c r="E133" s="199"/>
      <c r="F133" s="202" t="s">
        <v>201</v>
      </c>
      <c r="G133" s="199"/>
      <c r="H133" s="203">
        <v>10.145</v>
      </c>
      <c r="I133" s="204"/>
      <c r="J133" s="199"/>
      <c r="K133" s="199"/>
      <c r="L133" s="205"/>
      <c r="M133" s="206"/>
      <c r="N133" s="207"/>
      <c r="O133" s="207"/>
      <c r="P133" s="207"/>
      <c r="Q133" s="207"/>
      <c r="R133" s="207"/>
      <c r="S133" s="207"/>
      <c r="T133" s="208"/>
      <c r="AT133" s="209" t="s">
        <v>162</v>
      </c>
      <c r="AU133" s="209" t="s">
        <v>84</v>
      </c>
      <c r="AV133" s="11" t="s">
        <v>84</v>
      </c>
      <c r="AW133" s="11" t="s">
        <v>6</v>
      </c>
      <c r="AX133" s="11" t="s">
        <v>24</v>
      </c>
      <c r="AY133" s="209" t="s">
        <v>153</v>
      </c>
    </row>
    <row r="134" spans="2:65" s="1" customFormat="1" ht="20.399999999999999" customHeight="1">
      <c r="B134" s="38"/>
      <c r="C134" s="186" t="s">
        <v>29</v>
      </c>
      <c r="D134" s="186" t="s">
        <v>155</v>
      </c>
      <c r="E134" s="187" t="s">
        <v>202</v>
      </c>
      <c r="F134" s="188" t="s">
        <v>203</v>
      </c>
      <c r="G134" s="189" t="s">
        <v>158</v>
      </c>
      <c r="H134" s="190">
        <v>2.5990000000000002</v>
      </c>
      <c r="I134" s="191"/>
      <c r="J134" s="192">
        <f>ROUND(I134*H134,2)</f>
        <v>0</v>
      </c>
      <c r="K134" s="188" t="s">
        <v>159</v>
      </c>
      <c r="L134" s="58"/>
      <c r="M134" s="193" t="s">
        <v>22</v>
      </c>
      <c r="N134" s="194" t="s">
        <v>46</v>
      </c>
      <c r="O134" s="39"/>
      <c r="P134" s="195">
        <f>O134*H134</f>
        <v>0</v>
      </c>
      <c r="Q134" s="195">
        <v>0</v>
      </c>
      <c r="R134" s="195">
        <f>Q134*H134</f>
        <v>0</v>
      </c>
      <c r="S134" s="195">
        <v>0</v>
      </c>
      <c r="T134" s="196">
        <f>S134*H134</f>
        <v>0</v>
      </c>
      <c r="AR134" s="21" t="s">
        <v>160</v>
      </c>
      <c r="AT134" s="21" t="s">
        <v>155</v>
      </c>
      <c r="AU134" s="21" t="s">
        <v>84</v>
      </c>
      <c r="AY134" s="21" t="s">
        <v>153</v>
      </c>
      <c r="BE134" s="197">
        <f>IF(N134="základní",J134,0)</f>
        <v>0</v>
      </c>
      <c r="BF134" s="197">
        <f>IF(N134="snížená",J134,0)</f>
        <v>0</v>
      </c>
      <c r="BG134" s="197">
        <f>IF(N134="zákl. přenesená",J134,0)</f>
        <v>0</v>
      </c>
      <c r="BH134" s="197">
        <f>IF(N134="sníž. přenesená",J134,0)</f>
        <v>0</v>
      </c>
      <c r="BI134" s="197">
        <f>IF(N134="nulová",J134,0)</f>
        <v>0</v>
      </c>
      <c r="BJ134" s="21" t="s">
        <v>24</v>
      </c>
      <c r="BK134" s="197">
        <f>ROUND(I134*H134,2)</f>
        <v>0</v>
      </c>
      <c r="BL134" s="21" t="s">
        <v>160</v>
      </c>
      <c r="BM134" s="21" t="s">
        <v>204</v>
      </c>
    </row>
    <row r="135" spans="2:65" s="11" customFormat="1" ht="12">
      <c r="B135" s="198"/>
      <c r="C135" s="199"/>
      <c r="D135" s="210" t="s">
        <v>162</v>
      </c>
      <c r="E135" s="211" t="s">
        <v>22</v>
      </c>
      <c r="F135" s="212" t="s">
        <v>205</v>
      </c>
      <c r="G135" s="199"/>
      <c r="H135" s="213">
        <v>2.5992000000000002</v>
      </c>
      <c r="I135" s="204"/>
      <c r="J135" s="199"/>
      <c r="K135" s="199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162</v>
      </c>
      <c r="AU135" s="209" t="s">
        <v>84</v>
      </c>
      <c r="AV135" s="11" t="s">
        <v>84</v>
      </c>
      <c r="AW135" s="11" t="s">
        <v>164</v>
      </c>
      <c r="AX135" s="11" t="s">
        <v>24</v>
      </c>
      <c r="AY135" s="209" t="s">
        <v>153</v>
      </c>
    </row>
    <row r="136" spans="2:65" s="10" customFormat="1" ht="29.85" customHeight="1">
      <c r="B136" s="169"/>
      <c r="C136" s="170"/>
      <c r="D136" s="183" t="s">
        <v>74</v>
      </c>
      <c r="E136" s="184" t="s">
        <v>84</v>
      </c>
      <c r="F136" s="184" t="s">
        <v>206</v>
      </c>
      <c r="G136" s="170"/>
      <c r="H136" s="170"/>
      <c r="I136" s="173"/>
      <c r="J136" s="185">
        <f>BK136</f>
        <v>0</v>
      </c>
      <c r="K136" s="170"/>
      <c r="L136" s="175"/>
      <c r="M136" s="176"/>
      <c r="N136" s="177"/>
      <c r="O136" s="177"/>
      <c r="P136" s="178">
        <f>SUM(P137:P157)</f>
        <v>0</v>
      </c>
      <c r="Q136" s="177"/>
      <c r="R136" s="178">
        <f>SUM(R137:R157)</f>
        <v>12.583446863383999</v>
      </c>
      <c r="S136" s="177"/>
      <c r="T136" s="179">
        <f>SUM(T137:T157)</f>
        <v>0</v>
      </c>
      <c r="AR136" s="180" t="s">
        <v>24</v>
      </c>
      <c r="AT136" s="181" t="s">
        <v>74</v>
      </c>
      <c r="AU136" s="181" t="s">
        <v>24</v>
      </c>
      <c r="AY136" s="180" t="s">
        <v>153</v>
      </c>
      <c r="BK136" s="182">
        <f>SUM(BK137:BK157)</f>
        <v>0</v>
      </c>
    </row>
    <row r="137" spans="2:65" s="1" customFormat="1" ht="28.8" customHeight="1">
      <c r="B137" s="38"/>
      <c r="C137" s="186" t="s">
        <v>207</v>
      </c>
      <c r="D137" s="186" t="s">
        <v>155</v>
      </c>
      <c r="E137" s="187" t="s">
        <v>208</v>
      </c>
      <c r="F137" s="188" t="s">
        <v>209</v>
      </c>
      <c r="G137" s="189" t="s">
        <v>158</v>
      </c>
      <c r="H137" s="190">
        <v>0.86</v>
      </c>
      <c r="I137" s="191"/>
      <c r="J137" s="192">
        <f>ROUND(I137*H137,2)</f>
        <v>0</v>
      </c>
      <c r="K137" s="188" t="s">
        <v>159</v>
      </c>
      <c r="L137" s="58"/>
      <c r="M137" s="193" t="s">
        <v>22</v>
      </c>
      <c r="N137" s="194" t="s">
        <v>46</v>
      </c>
      <c r="O137" s="39"/>
      <c r="P137" s="195">
        <f>O137*H137</f>
        <v>0</v>
      </c>
      <c r="Q137" s="195">
        <v>2.16</v>
      </c>
      <c r="R137" s="195">
        <f>Q137*H137</f>
        <v>1.8576000000000001</v>
      </c>
      <c r="S137" s="195">
        <v>0</v>
      </c>
      <c r="T137" s="196">
        <f>S137*H137</f>
        <v>0</v>
      </c>
      <c r="AR137" s="21" t="s">
        <v>160</v>
      </c>
      <c r="AT137" s="21" t="s">
        <v>155</v>
      </c>
      <c r="AU137" s="21" t="s">
        <v>84</v>
      </c>
      <c r="AY137" s="21" t="s">
        <v>153</v>
      </c>
      <c r="BE137" s="197">
        <f>IF(N137="základní",J137,0)</f>
        <v>0</v>
      </c>
      <c r="BF137" s="197">
        <f>IF(N137="snížená",J137,0)</f>
        <v>0</v>
      </c>
      <c r="BG137" s="197">
        <f>IF(N137="zákl. přenesená",J137,0)</f>
        <v>0</v>
      </c>
      <c r="BH137" s="197">
        <f>IF(N137="sníž. přenesená",J137,0)</f>
        <v>0</v>
      </c>
      <c r="BI137" s="197">
        <f>IF(N137="nulová",J137,0)</f>
        <v>0</v>
      </c>
      <c r="BJ137" s="21" t="s">
        <v>24</v>
      </c>
      <c r="BK137" s="197">
        <f>ROUND(I137*H137,2)</f>
        <v>0</v>
      </c>
      <c r="BL137" s="21" t="s">
        <v>160</v>
      </c>
      <c r="BM137" s="21" t="s">
        <v>210</v>
      </c>
    </row>
    <row r="138" spans="2:65" s="11" customFormat="1" ht="12">
      <c r="B138" s="198"/>
      <c r="C138" s="199"/>
      <c r="D138" s="200" t="s">
        <v>162</v>
      </c>
      <c r="E138" s="201" t="s">
        <v>22</v>
      </c>
      <c r="F138" s="202" t="s">
        <v>211</v>
      </c>
      <c r="G138" s="199"/>
      <c r="H138" s="203">
        <v>0.86024999999999996</v>
      </c>
      <c r="I138" s="204"/>
      <c r="J138" s="199"/>
      <c r="K138" s="199"/>
      <c r="L138" s="205"/>
      <c r="M138" s="206"/>
      <c r="N138" s="207"/>
      <c r="O138" s="207"/>
      <c r="P138" s="207"/>
      <c r="Q138" s="207"/>
      <c r="R138" s="207"/>
      <c r="S138" s="207"/>
      <c r="T138" s="208"/>
      <c r="AT138" s="209" t="s">
        <v>162</v>
      </c>
      <c r="AU138" s="209" t="s">
        <v>84</v>
      </c>
      <c r="AV138" s="11" t="s">
        <v>84</v>
      </c>
      <c r="AW138" s="11" t="s">
        <v>164</v>
      </c>
      <c r="AX138" s="11" t="s">
        <v>24</v>
      </c>
      <c r="AY138" s="209" t="s">
        <v>153</v>
      </c>
    </row>
    <row r="139" spans="2:65" s="1" customFormat="1" ht="20.399999999999999" customHeight="1">
      <c r="B139" s="38"/>
      <c r="C139" s="186" t="s">
        <v>212</v>
      </c>
      <c r="D139" s="186" t="s">
        <v>155</v>
      </c>
      <c r="E139" s="187" t="s">
        <v>213</v>
      </c>
      <c r="F139" s="188" t="s">
        <v>214</v>
      </c>
      <c r="G139" s="189" t="s">
        <v>158</v>
      </c>
      <c r="H139" s="190">
        <v>2.3199999999999998</v>
      </c>
      <c r="I139" s="191"/>
      <c r="J139" s="192">
        <f>ROUND(I139*H139,2)</f>
        <v>0</v>
      </c>
      <c r="K139" s="188" t="s">
        <v>159</v>
      </c>
      <c r="L139" s="58"/>
      <c r="M139" s="193" t="s">
        <v>22</v>
      </c>
      <c r="N139" s="194" t="s">
        <v>46</v>
      </c>
      <c r="O139" s="39"/>
      <c r="P139" s="195">
        <f>O139*H139</f>
        <v>0</v>
      </c>
      <c r="Q139" s="195">
        <v>1.98</v>
      </c>
      <c r="R139" s="195">
        <f>Q139*H139</f>
        <v>4.5935999999999995</v>
      </c>
      <c r="S139" s="195">
        <v>0</v>
      </c>
      <c r="T139" s="196">
        <f>S139*H139</f>
        <v>0</v>
      </c>
      <c r="AR139" s="21" t="s">
        <v>160</v>
      </c>
      <c r="AT139" s="21" t="s">
        <v>155</v>
      </c>
      <c r="AU139" s="21" t="s">
        <v>84</v>
      </c>
      <c r="AY139" s="21" t="s">
        <v>153</v>
      </c>
      <c r="BE139" s="197">
        <f>IF(N139="základní",J139,0)</f>
        <v>0</v>
      </c>
      <c r="BF139" s="197">
        <f>IF(N139="snížená",J139,0)</f>
        <v>0</v>
      </c>
      <c r="BG139" s="197">
        <f>IF(N139="zákl. přenesená",J139,0)</f>
        <v>0</v>
      </c>
      <c r="BH139" s="197">
        <f>IF(N139="sníž. přenesená",J139,0)</f>
        <v>0</v>
      </c>
      <c r="BI139" s="197">
        <f>IF(N139="nulová",J139,0)</f>
        <v>0</v>
      </c>
      <c r="BJ139" s="21" t="s">
        <v>24</v>
      </c>
      <c r="BK139" s="197">
        <f>ROUND(I139*H139,2)</f>
        <v>0</v>
      </c>
      <c r="BL139" s="21" t="s">
        <v>160</v>
      </c>
      <c r="BM139" s="21" t="s">
        <v>215</v>
      </c>
    </row>
    <row r="140" spans="2:65" s="11" customFormat="1" ht="12">
      <c r="B140" s="198"/>
      <c r="C140" s="199"/>
      <c r="D140" s="200" t="s">
        <v>162</v>
      </c>
      <c r="E140" s="201" t="s">
        <v>22</v>
      </c>
      <c r="F140" s="202" t="s">
        <v>216</v>
      </c>
      <c r="G140" s="199"/>
      <c r="H140" s="203">
        <v>2.3199000000000001</v>
      </c>
      <c r="I140" s="204"/>
      <c r="J140" s="199"/>
      <c r="K140" s="199"/>
      <c r="L140" s="205"/>
      <c r="M140" s="206"/>
      <c r="N140" s="207"/>
      <c r="O140" s="207"/>
      <c r="P140" s="207"/>
      <c r="Q140" s="207"/>
      <c r="R140" s="207"/>
      <c r="S140" s="207"/>
      <c r="T140" s="208"/>
      <c r="AT140" s="209" t="s">
        <v>162</v>
      </c>
      <c r="AU140" s="209" t="s">
        <v>84</v>
      </c>
      <c r="AV140" s="11" t="s">
        <v>84</v>
      </c>
      <c r="AW140" s="11" t="s">
        <v>164</v>
      </c>
      <c r="AX140" s="11" t="s">
        <v>24</v>
      </c>
      <c r="AY140" s="209" t="s">
        <v>153</v>
      </c>
    </row>
    <row r="141" spans="2:65" s="1" customFormat="1" ht="20.399999999999999" customHeight="1">
      <c r="B141" s="38"/>
      <c r="C141" s="186" t="s">
        <v>217</v>
      </c>
      <c r="D141" s="186" t="s">
        <v>155</v>
      </c>
      <c r="E141" s="187" t="s">
        <v>218</v>
      </c>
      <c r="F141" s="188" t="s">
        <v>219</v>
      </c>
      <c r="G141" s="189" t="s">
        <v>158</v>
      </c>
      <c r="H141" s="190">
        <v>0.63300000000000001</v>
      </c>
      <c r="I141" s="191"/>
      <c r="J141" s="192">
        <f>ROUND(I141*H141,2)</f>
        <v>0</v>
      </c>
      <c r="K141" s="188" t="s">
        <v>159</v>
      </c>
      <c r="L141" s="58"/>
      <c r="M141" s="193" t="s">
        <v>22</v>
      </c>
      <c r="N141" s="194" t="s">
        <v>46</v>
      </c>
      <c r="O141" s="39"/>
      <c r="P141" s="195">
        <f>O141*H141</f>
        <v>0</v>
      </c>
      <c r="Q141" s="195">
        <v>2.4532922039999998</v>
      </c>
      <c r="R141" s="195">
        <f>Q141*H141</f>
        <v>1.552933965132</v>
      </c>
      <c r="S141" s="195">
        <v>0</v>
      </c>
      <c r="T141" s="196">
        <f>S141*H141</f>
        <v>0</v>
      </c>
      <c r="AR141" s="21" t="s">
        <v>160</v>
      </c>
      <c r="AT141" s="21" t="s">
        <v>155</v>
      </c>
      <c r="AU141" s="21" t="s">
        <v>84</v>
      </c>
      <c r="AY141" s="21" t="s">
        <v>153</v>
      </c>
      <c r="BE141" s="197">
        <f>IF(N141="základní",J141,0)</f>
        <v>0</v>
      </c>
      <c r="BF141" s="197">
        <f>IF(N141="snížená",J141,0)</f>
        <v>0</v>
      </c>
      <c r="BG141" s="197">
        <f>IF(N141="zákl. přenesená",J141,0)</f>
        <v>0</v>
      </c>
      <c r="BH141" s="197">
        <f>IF(N141="sníž. přenesená",J141,0)</f>
        <v>0</v>
      </c>
      <c r="BI141" s="197">
        <f>IF(N141="nulová",J141,0)</f>
        <v>0</v>
      </c>
      <c r="BJ141" s="21" t="s">
        <v>24</v>
      </c>
      <c r="BK141" s="197">
        <f>ROUND(I141*H141,2)</f>
        <v>0</v>
      </c>
      <c r="BL141" s="21" t="s">
        <v>160</v>
      </c>
      <c r="BM141" s="21" t="s">
        <v>220</v>
      </c>
    </row>
    <row r="142" spans="2:65" s="11" customFormat="1" ht="12">
      <c r="B142" s="198"/>
      <c r="C142" s="199"/>
      <c r="D142" s="200" t="s">
        <v>162</v>
      </c>
      <c r="E142" s="201" t="s">
        <v>22</v>
      </c>
      <c r="F142" s="202" t="s">
        <v>221</v>
      </c>
      <c r="G142" s="199"/>
      <c r="H142" s="203">
        <v>0.63270000000000004</v>
      </c>
      <c r="I142" s="204"/>
      <c r="J142" s="199"/>
      <c r="K142" s="199"/>
      <c r="L142" s="205"/>
      <c r="M142" s="206"/>
      <c r="N142" s="207"/>
      <c r="O142" s="207"/>
      <c r="P142" s="207"/>
      <c r="Q142" s="207"/>
      <c r="R142" s="207"/>
      <c r="S142" s="207"/>
      <c r="T142" s="208"/>
      <c r="AT142" s="209" t="s">
        <v>162</v>
      </c>
      <c r="AU142" s="209" t="s">
        <v>84</v>
      </c>
      <c r="AV142" s="11" t="s">
        <v>84</v>
      </c>
      <c r="AW142" s="11" t="s">
        <v>164</v>
      </c>
      <c r="AX142" s="11" t="s">
        <v>75</v>
      </c>
      <c r="AY142" s="209" t="s">
        <v>153</v>
      </c>
    </row>
    <row r="143" spans="2:65" s="1" customFormat="1" ht="20.399999999999999" customHeight="1">
      <c r="B143" s="38"/>
      <c r="C143" s="186" t="s">
        <v>222</v>
      </c>
      <c r="D143" s="186" t="s">
        <v>155</v>
      </c>
      <c r="E143" s="187" t="s">
        <v>223</v>
      </c>
      <c r="F143" s="188" t="s">
        <v>224</v>
      </c>
      <c r="G143" s="189" t="s">
        <v>225</v>
      </c>
      <c r="H143" s="190">
        <v>0.90300000000000002</v>
      </c>
      <c r="I143" s="191"/>
      <c r="J143" s="192">
        <f>ROUND(I143*H143,2)</f>
        <v>0</v>
      </c>
      <c r="K143" s="188" t="s">
        <v>159</v>
      </c>
      <c r="L143" s="58"/>
      <c r="M143" s="193" t="s">
        <v>22</v>
      </c>
      <c r="N143" s="194" t="s">
        <v>46</v>
      </c>
      <c r="O143" s="39"/>
      <c r="P143" s="195">
        <f>O143*H143</f>
        <v>0</v>
      </c>
      <c r="Q143" s="195">
        <v>1.0258999999999999E-3</v>
      </c>
      <c r="R143" s="195">
        <f>Q143*H143</f>
        <v>9.263877E-4</v>
      </c>
      <c r="S143" s="195">
        <v>0</v>
      </c>
      <c r="T143" s="196">
        <f>S143*H143</f>
        <v>0</v>
      </c>
      <c r="AR143" s="21" t="s">
        <v>160</v>
      </c>
      <c r="AT143" s="21" t="s">
        <v>155</v>
      </c>
      <c r="AU143" s="21" t="s">
        <v>84</v>
      </c>
      <c r="AY143" s="21" t="s">
        <v>153</v>
      </c>
      <c r="BE143" s="197">
        <f>IF(N143="základní",J143,0)</f>
        <v>0</v>
      </c>
      <c r="BF143" s="197">
        <f>IF(N143="snížená",J143,0)</f>
        <v>0</v>
      </c>
      <c r="BG143" s="197">
        <f>IF(N143="zákl. přenesená",J143,0)</f>
        <v>0</v>
      </c>
      <c r="BH143" s="197">
        <f>IF(N143="sníž. přenesená",J143,0)</f>
        <v>0</v>
      </c>
      <c r="BI143" s="197">
        <f>IF(N143="nulová",J143,0)</f>
        <v>0</v>
      </c>
      <c r="BJ143" s="21" t="s">
        <v>24</v>
      </c>
      <c r="BK143" s="197">
        <f>ROUND(I143*H143,2)</f>
        <v>0</v>
      </c>
      <c r="BL143" s="21" t="s">
        <v>160</v>
      </c>
      <c r="BM143" s="21" t="s">
        <v>226</v>
      </c>
    </row>
    <row r="144" spans="2:65" s="11" customFormat="1" ht="12">
      <c r="B144" s="198"/>
      <c r="C144" s="199"/>
      <c r="D144" s="200" t="s">
        <v>162</v>
      </c>
      <c r="E144" s="201" t="s">
        <v>22</v>
      </c>
      <c r="F144" s="202" t="s">
        <v>227</v>
      </c>
      <c r="G144" s="199"/>
      <c r="H144" s="203">
        <v>0.90329999999999999</v>
      </c>
      <c r="I144" s="204"/>
      <c r="J144" s="199"/>
      <c r="K144" s="199"/>
      <c r="L144" s="205"/>
      <c r="M144" s="206"/>
      <c r="N144" s="207"/>
      <c r="O144" s="207"/>
      <c r="P144" s="207"/>
      <c r="Q144" s="207"/>
      <c r="R144" s="207"/>
      <c r="S144" s="207"/>
      <c r="T144" s="208"/>
      <c r="AT144" s="209" t="s">
        <v>162</v>
      </c>
      <c r="AU144" s="209" t="s">
        <v>84</v>
      </c>
      <c r="AV144" s="11" t="s">
        <v>84</v>
      </c>
      <c r="AW144" s="11" t="s">
        <v>164</v>
      </c>
      <c r="AX144" s="11" t="s">
        <v>24</v>
      </c>
      <c r="AY144" s="209" t="s">
        <v>153</v>
      </c>
    </row>
    <row r="145" spans="2:65" s="1" customFormat="1" ht="20.399999999999999" customHeight="1">
      <c r="B145" s="38"/>
      <c r="C145" s="186" t="s">
        <v>10</v>
      </c>
      <c r="D145" s="186" t="s">
        <v>155</v>
      </c>
      <c r="E145" s="187" t="s">
        <v>228</v>
      </c>
      <c r="F145" s="188" t="s">
        <v>229</v>
      </c>
      <c r="G145" s="189" t="s">
        <v>225</v>
      </c>
      <c r="H145" s="190">
        <v>0.90300000000000002</v>
      </c>
      <c r="I145" s="191"/>
      <c r="J145" s="192">
        <f>ROUND(I145*H145,2)</f>
        <v>0</v>
      </c>
      <c r="K145" s="188" t="s">
        <v>159</v>
      </c>
      <c r="L145" s="58"/>
      <c r="M145" s="193" t="s">
        <v>22</v>
      </c>
      <c r="N145" s="194" t="s">
        <v>46</v>
      </c>
      <c r="O145" s="39"/>
      <c r="P145" s="195">
        <f>O145*H145</f>
        <v>0</v>
      </c>
      <c r="Q145" s="195">
        <v>0</v>
      </c>
      <c r="R145" s="195">
        <f>Q145*H145</f>
        <v>0</v>
      </c>
      <c r="S145" s="195">
        <v>0</v>
      </c>
      <c r="T145" s="196">
        <f>S145*H145</f>
        <v>0</v>
      </c>
      <c r="AR145" s="21" t="s">
        <v>160</v>
      </c>
      <c r="AT145" s="21" t="s">
        <v>155</v>
      </c>
      <c r="AU145" s="21" t="s">
        <v>84</v>
      </c>
      <c r="AY145" s="21" t="s">
        <v>153</v>
      </c>
      <c r="BE145" s="197">
        <f>IF(N145="základní",J145,0)</f>
        <v>0</v>
      </c>
      <c r="BF145" s="197">
        <f>IF(N145="snížená",J145,0)</f>
        <v>0</v>
      </c>
      <c r="BG145" s="197">
        <f>IF(N145="zákl. přenesená",J145,0)</f>
        <v>0</v>
      </c>
      <c r="BH145" s="197">
        <f>IF(N145="sníž. přenesená",J145,0)</f>
        <v>0</v>
      </c>
      <c r="BI145" s="197">
        <f>IF(N145="nulová",J145,0)</f>
        <v>0</v>
      </c>
      <c r="BJ145" s="21" t="s">
        <v>24</v>
      </c>
      <c r="BK145" s="197">
        <f>ROUND(I145*H145,2)</f>
        <v>0</v>
      </c>
      <c r="BL145" s="21" t="s">
        <v>160</v>
      </c>
      <c r="BM145" s="21" t="s">
        <v>230</v>
      </c>
    </row>
    <row r="146" spans="2:65" s="1" customFormat="1" ht="20.399999999999999" customHeight="1">
      <c r="B146" s="38"/>
      <c r="C146" s="186" t="s">
        <v>231</v>
      </c>
      <c r="D146" s="186" t="s">
        <v>155</v>
      </c>
      <c r="E146" s="187" t="s">
        <v>232</v>
      </c>
      <c r="F146" s="188" t="s">
        <v>233</v>
      </c>
      <c r="G146" s="189" t="s">
        <v>158</v>
      </c>
      <c r="H146" s="190">
        <v>1.145</v>
      </c>
      <c r="I146" s="191"/>
      <c r="J146" s="192">
        <f>ROUND(I146*H146,2)</f>
        <v>0</v>
      </c>
      <c r="K146" s="188" t="s">
        <v>159</v>
      </c>
      <c r="L146" s="58"/>
      <c r="M146" s="193" t="s">
        <v>22</v>
      </c>
      <c r="N146" s="194" t="s">
        <v>46</v>
      </c>
      <c r="O146" s="39"/>
      <c r="P146" s="195">
        <f>O146*H146</f>
        <v>0</v>
      </c>
      <c r="Q146" s="195">
        <v>2.4532922039999998</v>
      </c>
      <c r="R146" s="195">
        <f>Q146*H146</f>
        <v>2.8090195735799997</v>
      </c>
      <c r="S146" s="195">
        <v>0</v>
      </c>
      <c r="T146" s="196">
        <f>S146*H146</f>
        <v>0</v>
      </c>
      <c r="AR146" s="21" t="s">
        <v>160</v>
      </c>
      <c r="AT146" s="21" t="s">
        <v>155</v>
      </c>
      <c r="AU146" s="21" t="s">
        <v>84</v>
      </c>
      <c r="AY146" s="21" t="s">
        <v>153</v>
      </c>
      <c r="BE146" s="197">
        <f>IF(N146="základní",J146,0)</f>
        <v>0</v>
      </c>
      <c r="BF146" s="197">
        <f>IF(N146="snížená",J146,0)</f>
        <v>0</v>
      </c>
      <c r="BG146" s="197">
        <f>IF(N146="zákl. přenesená",J146,0)</f>
        <v>0</v>
      </c>
      <c r="BH146" s="197">
        <f>IF(N146="sníž. přenesená",J146,0)</f>
        <v>0</v>
      </c>
      <c r="BI146" s="197">
        <f>IF(N146="nulová",J146,0)</f>
        <v>0</v>
      </c>
      <c r="BJ146" s="21" t="s">
        <v>24</v>
      </c>
      <c r="BK146" s="197">
        <f>ROUND(I146*H146,2)</f>
        <v>0</v>
      </c>
      <c r="BL146" s="21" t="s">
        <v>160</v>
      </c>
      <c r="BM146" s="21" t="s">
        <v>234</v>
      </c>
    </row>
    <row r="147" spans="2:65" s="11" customFormat="1" ht="12">
      <c r="B147" s="198"/>
      <c r="C147" s="199"/>
      <c r="D147" s="200" t="s">
        <v>162</v>
      </c>
      <c r="E147" s="201" t="s">
        <v>22</v>
      </c>
      <c r="F147" s="202" t="s">
        <v>235</v>
      </c>
      <c r="G147" s="199"/>
      <c r="H147" s="203">
        <v>1.1448</v>
      </c>
      <c r="I147" s="204"/>
      <c r="J147" s="199"/>
      <c r="K147" s="199"/>
      <c r="L147" s="205"/>
      <c r="M147" s="206"/>
      <c r="N147" s="207"/>
      <c r="O147" s="207"/>
      <c r="P147" s="207"/>
      <c r="Q147" s="207"/>
      <c r="R147" s="207"/>
      <c r="S147" s="207"/>
      <c r="T147" s="208"/>
      <c r="AT147" s="209" t="s">
        <v>162</v>
      </c>
      <c r="AU147" s="209" t="s">
        <v>84</v>
      </c>
      <c r="AV147" s="11" t="s">
        <v>84</v>
      </c>
      <c r="AW147" s="11" t="s">
        <v>164</v>
      </c>
      <c r="AX147" s="11" t="s">
        <v>75</v>
      </c>
      <c r="AY147" s="209" t="s">
        <v>153</v>
      </c>
    </row>
    <row r="148" spans="2:65" s="1" customFormat="1" ht="20.399999999999999" customHeight="1">
      <c r="B148" s="38"/>
      <c r="C148" s="186" t="s">
        <v>236</v>
      </c>
      <c r="D148" s="186" t="s">
        <v>155</v>
      </c>
      <c r="E148" s="187" t="s">
        <v>237</v>
      </c>
      <c r="F148" s="188" t="s">
        <v>238</v>
      </c>
      <c r="G148" s="189" t="s">
        <v>199</v>
      </c>
      <c r="H148" s="190">
        <v>5.8999999999999997E-2</v>
      </c>
      <c r="I148" s="191"/>
      <c r="J148" s="192">
        <f>ROUND(I148*H148,2)</f>
        <v>0</v>
      </c>
      <c r="K148" s="188" t="s">
        <v>159</v>
      </c>
      <c r="L148" s="58"/>
      <c r="M148" s="193" t="s">
        <v>22</v>
      </c>
      <c r="N148" s="194" t="s">
        <v>46</v>
      </c>
      <c r="O148" s="39"/>
      <c r="P148" s="195">
        <f>O148*H148</f>
        <v>0</v>
      </c>
      <c r="Q148" s="195">
        <v>1.0509999999999999</v>
      </c>
      <c r="R148" s="195">
        <f>Q148*H148</f>
        <v>6.2008999999999995E-2</v>
      </c>
      <c r="S148" s="195">
        <v>0</v>
      </c>
      <c r="T148" s="196">
        <f>S148*H148</f>
        <v>0</v>
      </c>
      <c r="AR148" s="21" t="s">
        <v>160</v>
      </c>
      <c r="AT148" s="21" t="s">
        <v>155</v>
      </c>
      <c r="AU148" s="21" t="s">
        <v>84</v>
      </c>
      <c r="AY148" s="21" t="s">
        <v>153</v>
      </c>
      <c r="BE148" s="197">
        <f>IF(N148="základní",J148,0)</f>
        <v>0</v>
      </c>
      <c r="BF148" s="197">
        <f>IF(N148="snížená",J148,0)</f>
        <v>0</v>
      </c>
      <c r="BG148" s="197">
        <f>IF(N148="zákl. přenesená",J148,0)</f>
        <v>0</v>
      </c>
      <c r="BH148" s="197">
        <f>IF(N148="sníž. přenesená",J148,0)</f>
        <v>0</v>
      </c>
      <c r="BI148" s="197">
        <f>IF(N148="nulová",J148,0)</f>
        <v>0</v>
      </c>
      <c r="BJ148" s="21" t="s">
        <v>24</v>
      </c>
      <c r="BK148" s="197">
        <f>ROUND(I148*H148,2)</f>
        <v>0</v>
      </c>
      <c r="BL148" s="21" t="s">
        <v>160</v>
      </c>
      <c r="BM148" s="21" t="s">
        <v>239</v>
      </c>
    </row>
    <row r="149" spans="2:65" s="1" customFormat="1" ht="24">
      <c r="B149" s="38"/>
      <c r="C149" s="60"/>
      <c r="D149" s="210" t="s">
        <v>240</v>
      </c>
      <c r="E149" s="60"/>
      <c r="F149" s="214" t="s">
        <v>241</v>
      </c>
      <c r="G149" s="60"/>
      <c r="H149" s="60"/>
      <c r="I149" s="156"/>
      <c r="J149" s="60"/>
      <c r="K149" s="60"/>
      <c r="L149" s="58"/>
      <c r="M149" s="215"/>
      <c r="N149" s="39"/>
      <c r="O149" s="39"/>
      <c r="P149" s="39"/>
      <c r="Q149" s="39"/>
      <c r="R149" s="39"/>
      <c r="S149" s="39"/>
      <c r="T149" s="75"/>
      <c r="AT149" s="21" t="s">
        <v>240</v>
      </c>
      <c r="AU149" s="21" t="s">
        <v>84</v>
      </c>
    </row>
    <row r="150" spans="2:65" s="11" customFormat="1" ht="12">
      <c r="B150" s="198"/>
      <c r="C150" s="199"/>
      <c r="D150" s="200" t="s">
        <v>162</v>
      </c>
      <c r="E150" s="201" t="s">
        <v>22</v>
      </c>
      <c r="F150" s="202" t="s">
        <v>242</v>
      </c>
      <c r="G150" s="199"/>
      <c r="H150" s="203">
        <v>5.8970184000000002E-2</v>
      </c>
      <c r="I150" s="204"/>
      <c r="J150" s="199"/>
      <c r="K150" s="199"/>
      <c r="L150" s="205"/>
      <c r="M150" s="206"/>
      <c r="N150" s="207"/>
      <c r="O150" s="207"/>
      <c r="P150" s="207"/>
      <c r="Q150" s="207"/>
      <c r="R150" s="207"/>
      <c r="S150" s="207"/>
      <c r="T150" s="208"/>
      <c r="AT150" s="209" t="s">
        <v>162</v>
      </c>
      <c r="AU150" s="209" t="s">
        <v>84</v>
      </c>
      <c r="AV150" s="11" t="s">
        <v>84</v>
      </c>
      <c r="AW150" s="11" t="s">
        <v>164</v>
      </c>
      <c r="AX150" s="11" t="s">
        <v>75</v>
      </c>
      <c r="AY150" s="209" t="s">
        <v>153</v>
      </c>
    </row>
    <row r="151" spans="2:65" s="1" customFormat="1" ht="20.399999999999999" customHeight="1">
      <c r="B151" s="38"/>
      <c r="C151" s="186" t="s">
        <v>243</v>
      </c>
      <c r="D151" s="186" t="s">
        <v>155</v>
      </c>
      <c r="E151" s="187" t="s">
        <v>244</v>
      </c>
      <c r="F151" s="188" t="s">
        <v>245</v>
      </c>
      <c r="G151" s="189" t="s">
        <v>158</v>
      </c>
      <c r="H151" s="190">
        <v>0.69299999999999995</v>
      </c>
      <c r="I151" s="191"/>
      <c r="J151" s="192">
        <f>ROUND(I151*H151,2)</f>
        <v>0</v>
      </c>
      <c r="K151" s="188" t="s">
        <v>159</v>
      </c>
      <c r="L151" s="58"/>
      <c r="M151" s="193" t="s">
        <v>22</v>
      </c>
      <c r="N151" s="194" t="s">
        <v>46</v>
      </c>
      <c r="O151" s="39"/>
      <c r="P151" s="195">
        <f>O151*H151</f>
        <v>0</v>
      </c>
      <c r="Q151" s="195">
        <v>2.4532922039999998</v>
      </c>
      <c r="R151" s="195">
        <f>Q151*H151</f>
        <v>1.7001314973719996</v>
      </c>
      <c r="S151" s="195">
        <v>0</v>
      </c>
      <c r="T151" s="196">
        <f>S151*H151</f>
        <v>0</v>
      </c>
      <c r="AR151" s="21" t="s">
        <v>160</v>
      </c>
      <c r="AT151" s="21" t="s">
        <v>155</v>
      </c>
      <c r="AU151" s="21" t="s">
        <v>84</v>
      </c>
      <c r="AY151" s="21" t="s">
        <v>153</v>
      </c>
      <c r="BE151" s="197">
        <f>IF(N151="základní",J151,0)</f>
        <v>0</v>
      </c>
      <c r="BF151" s="197">
        <f>IF(N151="snížená",J151,0)</f>
        <v>0</v>
      </c>
      <c r="BG151" s="197">
        <f>IF(N151="zákl. přenesená",J151,0)</f>
        <v>0</v>
      </c>
      <c r="BH151" s="197">
        <f>IF(N151="sníž. přenesená",J151,0)</f>
        <v>0</v>
      </c>
      <c r="BI151" s="197">
        <f>IF(N151="nulová",J151,0)</f>
        <v>0</v>
      </c>
      <c r="BJ151" s="21" t="s">
        <v>24</v>
      </c>
      <c r="BK151" s="197">
        <f>ROUND(I151*H151,2)</f>
        <v>0</v>
      </c>
      <c r="BL151" s="21" t="s">
        <v>160</v>
      </c>
      <c r="BM151" s="21" t="s">
        <v>246</v>
      </c>
    </row>
    <row r="152" spans="2:65" s="11" customFormat="1" ht="12">
      <c r="B152" s="198"/>
      <c r="C152" s="199"/>
      <c r="D152" s="210" t="s">
        <v>162</v>
      </c>
      <c r="E152" s="211" t="s">
        <v>22</v>
      </c>
      <c r="F152" s="212" t="s">
        <v>247</v>
      </c>
      <c r="G152" s="199"/>
      <c r="H152" s="213">
        <v>0.4365</v>
      </c>
      <c r="I152" s="204"/>
      <c r="J152" s="199"/>
      <c r="K152" s="199"/>
      <c r="L152" s="205"/>
      <c r="M152" s="206"/>
      <c r="N152" s="207"/>
      <c r="O152" s="207"/>
      <c r="P152" s="207"/>
      <c r="Q152" s="207"/>
      <c r="R152" s="207"/>
      <c r="S152" s="207"/>
      <c r="T152" s="208"/>
      <c r="AT152" s="209" t="s">
        <v>162</v>
      </c>
      <c r="AU152" s="209" t="s">
        <v>84</v>
      </c>
      <c r="AV152" s="11" t="s">
        <v>84</v>
      </c>
      <c r="AW152" s="11" t="s">
        <v>164</v>
      </c>
      <c r="AX152" s="11" t="s">
        <v>75</v>
      </c>
      <c r="AY152" s="209" t="s">
        <v>153</v>
      </c>
    </row>
    <row r="153" spans="2:65" s="11" customFormat="1" ht="12">
      <c r="B153" s="198"/>
      <c r="C153" s="199"/>
      <c r="D153" s="200" t="s">
        <v>162</v>
      </c>
      <c r="E153" s="201" t="s">
        <v>22</v>
      </c>
      <c r="F153" s="202" t="s">
        <v>248</v>
      </c>
      <c r="G153" s="199"/>
      <c r="H153" s="203">
        <v>0.25600000000000001</v>
      </c>
      <c r="I153" s="204"/>
      <c r="J153" s="199"/>
      <c r="K153" s="199"/>
      <c r="L153" s="205"/>
      <c r="M153" s="206"/>
      <c r="N153" s="207"/>
      <c r="O153" s="207"/>
      <c r="P153" s="207"/>
      <c r="Q153" s="207"/>
      <c r="R153" s="207"/>
      <c r="S153" s="207"/>
      <c r="T153" s="208"/>
      <c r="AT153" s="209" t="s">
        <v>162</v>
      </c>
      <c r="AU153" s="209" t="s">
        <v>84</v>
      </c>
      <c r="AV153" s="11" t="s">
        <v>84</v>
      </c>
      <c r="AW153" s="11" t="s">
        <v>164</v>
      </c>
      <c r="AX153" s="11" t="s">
        <v>75</v>
      </c>
      <c r="AY153" s="209" t="s">
        <v>153</v>
      </c>
    </row>
    <row r="154" spans="2:65" s="1" customFormat="1" ht="20.399999999999999" customHeight="1">
      <c r="B154" s="38"/>
      <c r="C154" s="186" t="s">
        <v>249</v>
      </c>
      <c r="D154" s="186" t="s">
        <v>155</v>
      </c>
      <c r="E154" s="187" t="s">
        <v>250</v>
      </c>
      <c r="F154" s="188" t="s">
        <v>251</v>
      </c>
      <c r="G154" s="189" t="s">
        <v>225</v>
      </c>
      <c r="H154" s="190">
        <v>7.0439999999999996</v>
      </c>
      <c r="I154" s="191"/>
      <c r="J154" s="192">
        <f>ROUND(I154*H154,2)</f>
        <v>0</v>
      </c>
      <c r="K154" s="188" t="s">
        <v>159</v>
      </c>
      <c r="L154" s="58"/>
      <c r="M154" s="193" t="s">
        <v>22</v>
      </c>
      <c r="N154" s="194" t="s">
        <v>46</v>
      </c>
      <c r="O154" s="39"/>
      <c r="P154" s="195">
        <f>O154*H154</f>
        <v>0</v>
      </c>
      <c r="Q154" s="195">
        <v>1.0258999999999999E-3</v>
      </c>
      <c r="R154" s="195">
        <f>Q154*H154</f>
        <v>7.2264395999999988E-3</v>
      </c>
      <c r="S154" s="195">
        <v>0</v>
      </c>
      <c r="T154" s="196">
        <f>S154*H154</f>
        <v>0</v>
      </c>
      <c r="AR154" s="21" t="s">
        <v>160</v>
      </c>
      <c r="AT154" s="21" t="s">
        <v>155</v>
      </c>
      <c r="AU154" s="21" t="s">
        <v>84</v>
      </c>
      <c r="AY154" s="21" t="s">
        <v>153</v>
      </c>
      <c r="BE154" s="197">
        <f>IF(N154="základní",J154,0)</f>
        <v>0</v>
      </c>
      <c r="BF154" s="197">
        <f>IF(N154="snížená",J154,0)</f>
        <v>0</v>
      </c>
      <c r="BG154" s="197">
        <f>IF(N154="zákl. přenesená",J154,0)</f>
        <v>0</v>
      </c>
      <c r="BH154" s="197">
        <f>IF(N154="sníž. přenesená",J154,0)</f>
        <v>0</v>
      </c>
      <c r="BI154" s="197">
        <f>IF(N154="nulová",J154,0)</f>
        <v>0</v>
      </c>
      <c r="BJ154" s="21" t="s">
        <v>24</v>
      </c>
      <c r="BK154" s="197">
        <f>ROUND(I154*H154,2)</f>
        <v>0</v>
      </c>
      <c r="BL154" s="21" t="s">
        <v>160</v>
      </c>
      <c r="BM154" s="21" t="s">
        <v>252</v>
      </c>
    </row>
    <row r="155" spans="2:65" s="11" customFormat="1" ht="12">
      <c r="B155" s="198"/>
      <c r="C155" s="199"/>
      <c r="D155" s="210" t="s">
        <v>162</v>
      </c>
      <c r="E155" s="211" t="s">
        <v>22</v>
      </c>
      <c r="F155" s="212" t="s">
        <v>253</v>
      </c>
      <c r="G155" s="199"/>
      <c r="H155" s="213">
        <v>6.02</v>
      </c>
      <c r="I155" s="204"/>
      <c r="J155" s="199"/>
      <c r="K155" s="199"/>
      <c r="L155" s="205"/>
      <c r="M155" s="206"/>
      <c r="N155" s="207"/>
      <c r="O155" s="207"/>
      <c r="P155" s="207"/>
      <c r="Q155" s="207"/>
      <c r="R155" s="207"/>
      <c r="S155" s="207"/>
      <c r="T155" s="208"/>
      <c r="AT155" s="209" t="s">
        <v>162</v>
      </c>
      <c r="AU155" s="209" t="s">
        <v>84</v>
      </c>
      <c r="AV155" s="11" t="s">
        <v>84</v>
      </c>
      <c r="AW155" s="11" t="s">
        <v>164</v>
      </c>
      <c r="AX155" s="11" t="s">
        <v>75</v>
      </c>
      <c r="AY155" s="209" t="s">
        <v>153</v>
      </c>
    </row>
    <row r="156" spans="2:65" s="11" customFormat="1" ht="12">
      <c r="B156" s="198"/>
      <c r="C156" s="199"/>
      <c r="D156" s="200" t="s">
        <v>162</v>
      </c>
      <c r="E156" s="201" t="s">
        <v>22</v>
      </c>
      <c r="F156" s="202" t="s">
        <v>254</v>
      </c>
      <c r="G156" s="199"/>
      <c r="H156" s="203">
        <v>1.024</v>
      </c>
      <c r="I156" s="204"/>
      <c r="J156" s="199"/>
      <c r="K156" s="199"/>
      <c r="L156" s="205"/>
      <c r="M156" s="206"/>
      <c r="N156" s="207"/>
      <c r="O156" s="207"/>
      <c r="P156" s="207"/>
      <c r="Q156" s="207"/>
      <c r="R156" s="207"/>
      <c r="S156" s="207"/>
      <c r="T156" s="208"/>
      <c r="AT156" s="209" t="s">
        <v>162</v>
      </c>
      <c r="AU156" s="209" t="s">
        <v>84</v>
      </c>
      <c r="AV156" s="11" t="s">
        <v>84</v>
      </c>
      <c r="AW156" s="11" t="s">
        <v>164</v>
      </c>
      <c r="AX156" s="11" t="s">
        <v>75</v>
      </c>
      <c r="AY156" s="209" t="s">
        <v>153</v>
      </c>
    </row>
    <row r="157" spans="2:65" s="1" customFormat="1" ht="20.399999999999999" customHeight="1">
      <c r="B157" s="38"/>
      <c r="C157" s="186" t="s">
        <v>255</v>
      </c>
      <c r="D157" s="186" t="s">
        <v>155</v>
      </c>
      <c r="E157" s="187" t="s">
        <v>256</v>
      </c>
      <c r="F157" s="188" t="s">
        <v>257</v>
      </c>
      <c r="G157" s="189" t="s">
        <v>225</v>
      </c>
      <c r="H157" s="190">
        <v>7.0439999999999996</v>
      </c>
      <c r="I157" s="191"/>
      <c r="J157" s="192">
        <f>ROUND(I157*H157,2)</f>
        <v>0</v>
      </c>
      <c r="K157" s="188" t="s">
        <v>159</v>
      </c>
      <c r="L157" s="58"/>
      <c r="M157" s="193" t="s">
        <v>22</v>
      </c>
      <c r="N157" s="194" t="s">
        <v>46</v>
      </c>
      <c r="O157" s="39"/>
      <c r="P157" s="195">
        <f>O157*H157</f>
        <v>0</v>
      </c>
      <c r="Q157" s="195">
        <v>0</v>
      </c>
      <c r="R157" s="195">
        <f>Q157*H157</f>
        <v>0</v>
      </c>
      <c r="S157" s="195">
        <v>0</v>
      </c>
      <c r="T157" s="196">
        <f>S157*H157</f>
        <v>0</v>
      </c>
      <c r="AR157" s="21" t="s">
        <v>160</v>
      </c>
      <c r="AT157" s="21" t="s">
        <v>155</v>
      </c>
      <c r="AU157" s="21" t="s">
        <v>84</v>
      </c>
      <c r="AY157" s="21" t="s">
        <v>153</v>
      </c>
      <c r="BE157" s="197">
        <f>IF(N157="základní",J157,0)</f>
        <v>0</v>
      </c>
      <c r="BF157" s="197">
        <f>IF(N157="snížená",J157,0)</f>
        <v>0</v>
      </c>
      <c r="BG157" s="197">
        <f>IF(N157="zákl. přenesená",J157,0)</f>
        <v>0</v>
      </c>
      <c r="BH157" s="197">
        <f>IF(N157="sníž. přenesená",J157,0)</f>
        <v>0</v>
      </c>
      <c r="BI157" s="197">
        <f>IF(N157="nulová",J157,0)</f>
        <v>0</v>
      </c>
      <c r="BJ157" s="21" t="s">
        <v>24</v>
      </c>
      <c r="BK157" s="197">
        <f>ROUND(I157*H157,2)</f>
        <v>0</v>
      </c>
      <c r="BL157" s="21" t="s">
        <v>160</v>
      </c>
      <c r="BM157" s="21" t="s">
        <v>258</v>
      </c>
    </row>
    <row r="158" spans="2:65" s="10" customFormat="1" ht="29.85" customHeight="1">
      <c r="B158" s="169"/>
      <c r="C158" s="170"/>
      <c r="D158" s="183" t="s">
        <v>74</v>
      </c>
      <c r="E158" s="184" t="s">
        <v>168</v>
      </c>
      <c r="F158" s="184" t="s">
        <v>259</v>
      </c>
      <c r="G158" s="170"/>
      <c r="H158" s="170"/>
      <c r="I158" s="173"/>
      <c r="J158" s="185">
        <f>BK158</f>
        <v>0</v>
      </c>
      <c r="K158" s="170"/>
      <c r="L158" s="175"/>
      <c r="M158" s="176"/>
      <c r="N158" s="177"/>
      <c r="O158" s="177"/>
      <c r="P158" s="178">
        <f>SUM(P159:P185)</f>
        <v>0</v>
      </c>
      <c r="Q158" s="177"/>
      <c r="R158" s="178">
        <f>SUM(R159:R185)</f>
        <v>4.6369608549999999</v>
      </c>
      <c r="S158" s="177"/>
      <c r="T158" s="179">
        <f>SUM(T159:T185)</f>
        <v>0</v>
      </c>
      <c r="AR158" s="180" t="s">
        <v>24</v>
      </c>
      <c r="AT158" s="181" t="s">
        <v>74</v>
      </c>
      <c r="AU158" s="181" t="s">
        <v>24</v>
      </c>
      <c r="AY158" s="180" t="s">
        <v>153</v>
      </c>
      <c r="BK158" s="182">
        <f>SUM(BK159:BK185)</f>
        <v>0</v>
      </c>
    </row>
    <row r="159" spans="2:65" s="1" customFormat="1" ht="28.8" customHeight="1">
      <c r="B159" s="38"/>
      <c r="C159" s="186" t="s">
        <v>9</v>
      </c>
      <c r="D159" s="186" t="s">
        <v>155</v>
      </c>
      <c r="E159" s="187" t="s">
        <v>260</v>
      </c>
      <c r="F159" s="188" t="s">
        <v>261</v>
      </c>
      <c r="G159" s="189" t="s">
        <v>158</v>
      </c>
      <c r="H159" s="190">
        <v>1.161</v>
      </c>
      <c r="I159" s="191"/>
      <c r="J159" s="192">
        <f>ROUND(I159*H159,2)</f>
        <v>0</v>
      </c>
      <c r="K159" s="188" t="s">
        <v>159</v>
      </c>
      <c r="L159" s="58"/>
      <c r="M159" s="193" t="s">
        <v>22</v>
      </c>
      <c r="N159" s="194" t="s">
        <v>46</v>
      </c>
      <c r="O159" s="39"/>
      <c r="P159" s="195">
        <f>O159*H159</f>
        <v>0</v>
      </c>
      <c r="Q159" s="195">
        <v>1.8774999999999999</v>
      </c>
      <c r="R159" s="195">
        <f>Q159*H159</f>
        <v>2.1797775000000001</v>
      </c>
      <c r="S159" s="195">
        <v>0</v>
      </c>
      <c r="T159" s="196">
        <f>S159*H159</f>
        <v>0</v>
      </c>
      <c r="AR159" s="21" t="s">
        <v>160</v>
      </c>
      <c r="AT159" s="21" t="s">
        <v>155</v>
      </c>
      <c r="AU159" s="21" t="s">
        <v>84</v>
      </c>
      <c r="AY159" s="21" t="s">
        <v>153</v>
      </c>
      <c r="BE159" s="197">
        <f>IF(N159="základní",J159,0)</f>
        <v>0</v>
      </c>
      <c r="BF159" s="197">
        <f>IF(N159="snížená",J159,0)</f>
        <v>0</v>
      </c>
      <c r="BG159" s="197">
        <f>IF(N159="zákl. přenesená",J159,0)</f>
        <v>0</v>
      </c>
      <c r="BH159" s="197">
        <f>IF(N159="sníž. přenesená",J159,0)</f>
        <v>0</v>
      </c>
      <c r="BI159" s="197">
        <f>IF(N159="nulová",J159,0)</f>
        <v>0</v>
      </c>
      <c r="BJ159" s="21" t="s">
        <v>24</v>
      </c>
      <c r="BK159" s="197">
        <f>ROUND(I159*H159,2)</f>
        <v>0</v>
      </c>
      <c r="BL159" s="21" t="s">
        <v>160</v>
      </c>
      <c r="BM159" s="21" t="s">
        <v>262</v>
      </c>
    </row>
    <row r="160" spans="2:65" s="11" customFormat="1" ht="12">
      <c r="B160" s="198"/>
      <c r="C160" s="199"/>
      <c r="D160" s="200" t="s">
        <v>162</v>
      </c>
      <c r="E160" s="201" t="s">
        <v>22</v>
      </c>
      <c r="F160" s="202" t="s">
        <v>263</v>
      </c>
      <c r="G160" s="199"/>
      <c r="H160" s="203">
        <v>1.161</v>
      </c>
      <c r="I160" s="204"/>
      <c r="J160" s="199"/>
      <c r="K160" s="199"/>
      <c r="L160" s="205"/>
      <c r="M160" s="206"/>
      <c r="N160" s="207"/>
      <c r="O160" s="207"/>
      <c r="P160" s="207"/>
      <c r="Q160" s="207"/>
      <c r="R160" s="207"/>
      <c r="S160" s="207"/>
      <c r="T160" s="208"/>
      <c r="AT160" s="209" t="s">
        <v>162</v>
      </c>
      <c r="AU160" s="209" t="s">
        <v>84</v>
      </c>
      <c r="AV160" s="11" t="s">
        <v>84</v>
      </c>
      <c r="AW160" s="11" t="s">
        <v>164</v>
      </c>
      <c r="AX160" s="11" t="s">
        <v>24</v>
      </c>
      <c r="AY160" s="209" t="s">
        <v>153</v>
      </c>
    </row>
    <row r="161" spans="2:65" s="1" customFormat="1" ht="28.8" customHeight="1">
      <c r="B161" s="38"/>
      <c r="C161" s="186" t="s">
        <v>264</v>
      </c>
      <c r="D161" s="186" t="s">
        <v>155</v>
      </c>
      <c r="E161" s="187" t="s">
        <v>265</v>
      </c>
      <c r="F161" s="188" t="s">
        <v>266</v>
      </c>
      <c r="G161" s="189" t="s">
        <v>158</v>
      </c>
      <c r="H161" s="190">
        <v>0.84599999999999997</v>
      </c>
      <c r="I161" s="191"/>
      <c r="J161" s="192">
        <f>ROUND(I161*H161,2)</f>
        <v>0</v>
      </c>
      <c r="K161" s="188" t="s">
        <v>159</v>
      </c>
      <c r="L161" s="58"/>
      <c r="M161" s="193" t="s">
        <v>22</v>
      </c>
      <c r="N161" s="194" t="s">
        <v>46</v>
      </c>
      <c r="O161" s="39"/>
      <c r="P161" s="195">
        <f>O161*H161</f>
        <v>0</v>
      </c>
      <c r="Q161" s="195">
        <v>1.07965</v>
      </c>
      <c r="R161" s="195">
        <f>Q161*H161</f>
        <v>0.91338390000000003</v>
      </c>
      <c r="S161" s="195">
        <v>0</v>
      </c>
      <c r="T161" s="196">
        <f>S161*H161</f>
        <v>0</v>
      </c>
      <c r="AR161" s="21" t="s">
        <v>160</v>
      </c>
      <c r="AT161" s="21" t="s">
        <v>155</v>
      </c>
      <c r="AU161" s="21" t="s">
        <v>84</v>
      </c>
      <c r="AY161" s="21" t="s">
        <v>153</v>
      </c>
      <c r="BE161" s="197">
        <f>IF(N161="základní",J161,0)</f>
        <v>0</v>
      </c>
      <c r="BF161" s="197">
        <f>IF(N161="snížená",J161,0)</f>
        <v>0</v>
      </c>
      <c r="BG161" s="197">
        <f>IF(N161="zákl. přenesená",J161,0)</f>
        <v>0</v>
      </c>
      <c r="BH161" s="197">
        <f>IF(N161="sníž. přenesená",J161,0)</f>
        <v>0</v>
      </c>
      <c r="BI161" s="197">
        <f>IF(N161="nulová",J161,0)</f>
        <v>0</v>
      </c>
      <c r="BJ161" s="21" t="s">
        <v>24</v>
      </c>
      <c r="BK161" s="197">
        <f>ROUND(I161*H161,2)</f>
        <v>0</v>
      </c>
      <c r="BL161" s="21" t="s">
        <v>160</v>
      </c>
      <c r="BM161" s="21" t="s">
        <v>267</v>
      </c>
    </row>
    <row r="162" spans="2:65" s="1" customFormat="1" ht="24">
      <c r="B162" s="38"/>
      <c r="C162" s="60"/>
      <c r="D162" s="210" t="s">
        <v>240</v>
      </c>
      <c r="E162" s="60"/>
      <c r="F162" s="214" t="s">
        <v>268</v>
      </c>
      <c r="G162" s="60"/>
      <c r="H162" s="60"/>
      <c r="I162" s="156"/>
      <c r="J162" s="60"/>
      <c r="K162" s="60"/>
      <c r="L162" s="58"/>
      <c r="M162" s="215"/>
      <c r="N162" s="39"/>
      <c r="O162" s="39"/>
      <c r="P162" s="39"/>
      <c r="Q162" s="39"/>
      <c r="R162" s="39"/>
      <c r="S162" s="39"/>
      <c r="T162" s="75"/>
      <c r="AT162" s="21" t="s">
        <v>240</v>
      </c>
      <c r="AU162" s="21" t="s">
        <v>84</v>
      </c>
    </row>
    <row r="163" spans="2:65" s="1" customFormat="1" ht="24">
      <c r="B163" s="38"/>
      <c r="C163" s="60"/>
      <c r="D163" s="210" t="s">
        <v>269</v>
      </c>
      <c r="E163" s="60"/>
      <c r="F163" s="216" t="s">
        <v>270</v>
      </c>
      <c r="G163" s="60"/>
      <c r="H163" s="60"/>
      <c r="I163" s="156"/>
      <c r="J163" s="60"/>
      <c r="K163" s="60"/>
      <c r="L163" s="58"/>
      <c r="M163" s="215"/>
      <c r="N163" s="39"/>
      <c r="O163" s="39"/>
      <c r="P163" s="39"/>
      <c r="Q163" s="39"/>
      <c r="R163" s="39"/>
      <c r="S163" s="39"/>
      <c r="T163" s="75"/>
      <c r="AT163" s="21" t="s">
        <v>269</v>
      </c>
      <c r="AU163" s="21" t="s">
        <v>84</v>
      </c>
    </row>
    <row r="164" spans="2:65" s="11" customFormat="1" ht="12">
      <c r="B164" s="198"/>
      <c r="C164" s="199"/>
      <c r="D164" s="200" t="s">
        <v>162</v>
      </c>
      <c r="E164" s="201" t="s">
        <v>22</v>
      </c>
      <c r="F164" s="202" t="s">
        <v>271</v>
      </c>
      <c r="G164" s="199"/>
      <c r="H164" s="203">
        <v>0.84611250000000005</v>
      </c>
      <c r="I164" s="204"/>
      <c r="J164" s="199"/>
      <c r="K164" s="199"/>
      <c r="L164" s="205"/>
      <c r="M164" s="206"/>
      <c r="N164" s="207"/>
      <c r="O164" s="207"/>
      <c r="P164" s="207"/>
      <c r="Q164" s="207"/>
      <c r="R164" s="207"/>
      <c r="S164" s="207"/>
      <c r="T164" s="208"/>
      <c r="AT164" s="209" t="s">
        <v>162</v>
      </c>
      <c r="AU164" s="209" t="s">
        <v>84</v>
      </c>
      <c r="AV164" s="11" t="s">
        <v>84</v>
      </c>
      <c r="AW164" s="11" t="s">
        <v>164</v>
      </c>
      <c r="AX164" s="11" t="s">
        <v>75</v>
      </c>
      <c r="AY164" s="209" t="s">
        <v>153</v>
      </c>
    </row>
    <row r="165" spans="2:65" s="1" customFormat="1" ht="28.8" customHeight="1">
      <c r="B165" s="38"/>
      <c r="C165" s="186" t="s">
        <v>272</v>
      </c>
      <c r="D165" s="186" t="s">
        <v>155</v>
      </c>
      <c r="E165" s="187" t="s">
        <v>273</v>
      </c>
      <c r="F165" s="188" t="s">
        <v>274</v>
      </c>
      <c r="G165" s="189" t="s">
        <v>199</v>
      </c>
      <c r="H165" s="190">
        <v>0.25</v>
      </c>
      <c r="I165" s="191"/>
      <c r="J165" s="192">
        <f>ROUND(I165*H165,2)</f>
        <v>0</v>
      </c>
      <c r="K165" s="188" t="s">
        <v>159</v>
      </c>
      <c r="L165" s="58"/>
      <c r="M165" s="193" t="s">
        <v>22</v>
      </c>
      <c r="N165" s="194" t="s">
        <v>46</v>
      </c>
      <c r="O165" s="39"/>
      <c r="P165" s="195">
        <f>O165*H165</f>
        <v>0</v>
      </c>
      <c r="Q165" s="195">
        <v>1.7094000000000002E-2</v>
      </c>
      <c r="R165" s="195">
        <f>Q165*H165</f>
        <v>4.2735000000000004E-3</v>
      </c>
      <c r="S165" s="195">
        <v>0</v>
      </c>
      <c r="T165" s="196">
        <f>S165*H165</f>
        <v>0</v>
      </c>
      <c r="AR165" s="21" t="s">
        <v>160</v>
      </c>
      <c r="AT165" s="21" t="s">
        <v>155</v>
      </c>
      <c r="AU165" s="21" t="s">
        <v>84</v>
      </c>
      <c r="AY165" s="21" t="s">
        <v>153</v>
      </c>
      <c r="BE165" s="197">
        <f>IF(N165="základní",J165,0)</f>
        <v>0</v>
      </c>
      <c r="BF165" s="197">
        <f>IF(N165="snížená",J165,0)</f>
        <v>0</v>
      </c>
      <c r="BG165" s="197">
        <f>IF(N165="zákl. přenesená",J165,0)</f>
        <v>0</v>
      </c>
      <c r="BH165" s="197">
        <f>IF(N165="sníž. přenesená",J165,0)</f>
        <v>0</v>
      </c>
      <c r="BI165" s="197">
        <f>IF(N165="nulová",J165,0)</f>
        <v>0</v>
      </c>
      <c r="BJ165" s="21" t="s">
        <v>24</v>
      </c>
      <c r="BK165" s="197">
        <f>ROUND(I165*H165,2)</f>
        <v>0</v>
      </c>
      <c r="BL165" s="21" t="s">
        <v>160</v>
      </c>
      <c r="BM165" s="21" t="s">
        <v>275</v>
      </c>
    </row>
    <row r="166" spans="2:65" s="11" customFormat="1" ht="12">
      <c r="B166" s="198"/>
      <c r="C166" s="199"/>
      <c r="D166" s="210" t="s">
        <v>162</v>
      </c>
      <c r="E166" s="211" t="s">
        <v>22</v>
      </c>
      <c r="F166" s="212" t="s">
        <v>276</v>
      </c>
      <c r="G166" s="199"/>
      <c r="H166" s="213">
        <v>0.16919999999999999</v>
      </c>
      <c r="I166" s="204"/>
      <c r="J166" s="199"/>
      <c r="K166" s="199"/>
      <c r="L166" s="205"/>
      <c r="M166" s="206"/>
      <c r="N166" s="207"/>
      <c r="O166" s="207"/>
      <c r="P166" s="207"/>
      <c r="Q166" s="207"/>
      <c r="R166" s="207"/>
      <c r="S166" s="207"/>
      <c r="T166" s="208"/>
      <c r="AT166" s="209" t="s">
        <v>162</v>
      </c>
      <c r="AU166" s="209" t="s">
        <v>84</v>
      </c>
      <c r="AV166" s="11" t="s">
        <v>84</v>
      </c>
      <c r="AW166" s="11" t="s">
        <v>164</v>
      </c>
      <c r="AX166" s="11" t="s">
        <v>75</v>
      </c>
      <c r="AY166" s="209" t="s">
        <v>153</v>
      </c>
    </row>
    <row r="167" spans="2:65" s="11" customFormat="1" ht="12">
      <c r="B167" s="198"/>
      <c r="C167" s="199"/>
      <c r="D167" s="200" t="s">
        <v>162</v>
      </c>
      <c r="E167" s="201" t="s">
        <v>22</v>
      </c>
      <c r="F167" s="202" t="s">
        <v>277</v>
      </c>
      <c r="G167" s="199"/>
      <c r="H167" s="203">
        <v>8.0549999999999997E-2</v>
      </c>
      <c r="I167" s="204"/>
      <c r="J167" s="199"/>
      <c r="K167" s="199"/>
      <c r="L167" s="205"/>
      <c r="M167" s="206"/>
      <c r="N167" s="207"/>
      <c r="O167" s="207"/>
      <c r="P167" s="207"/>
      <c r="Q167" s="207"/>
      <c r="R167" s="207"/>
      <c r="S167" s="207"/>
      <c r="T167" s="208"/>
      <c r="AT167" s="209" t="s">
        <v>162</v>
      </c>
      <c r="AU167" s="209" t="s">
        <v>84</v>
      </c>
      <c r="AV167" s="11" t="s">
        <v>84</v>
      </c>
      <c r="AW167" s="11" t="s">
        <v>164</v>
      </c>
      <c r="AX167" s="11" t="s">
        <v>75</v>
      </c>
      <c r="AY167" s="209" t="s">
        <v>153</v>
      </c>
    </row>
    <row r="168" spans="2:65" s="1" customFormat="1" ht="20.399999999999999" customHeight="1">
      <c r="B168" s="38"/>
      <c r="C168" s="217" t="s">
        <v>278</v>
      </c>
      <c r="D168" s="217" t="s">
        <v>279</v>
      </c>
      <c r="E168" s="218" t="s">
        <v>280</v>
      </c>
      <c r="F168" s="219" t="s">
        <v>281</v>
      </c>
      <c r="G168" s="220" t="s">
        <v>199</v>
      </c>
      <c r="H168" s="221">
        <v>8.7999999999999995E-2</v>
      </c>
      <c r="I168" s="222"/>
      <c r="J168" s="223">
        <f>ROUND(I168*H168,2)</f>
        <v>0</v>
      </c>
      <c r="K168" s="219" t="s">
        <v>159</v>
      </c>
      <c r="L168" s="224"/>
      <c r="M168" s="225" t="s">
        <v>22</v>
      </c>
      <c r="N168" s="226" t="s">
        <v>46</v>
      </c>
      <c r="O168" s="39"/>
      <c r="P168" s="195">
        <f>O168*H168</f>
        <v>0</v>
      </c>
      <c r="Q168" s="195">
        <v>1</v>
      </c>
      <c r="R168" s="195">
        <f>Q168*H168</f>
        <v>8.7999999999999995E-2</v>
      </c>
      <c r="S168" s="195">
        <v>0</v>
      </c>
      <c r="T168" s="196">
        <f>S168*H168</f>
        <v>0</v>
      </c>
      <c r="AR168" s="21" t="s">
        <v>192</v>
      </c>
      <c r="AT168" s="21" t="s">
        <v>279</v>
      </c>
      <c r="AU168" s="21" t="s">
        <v>84</v>
      </c>
      <c r="AY168" s="21" t="s">
        <v>153</v>
      </c>
      <c r="BE168" s="197">
        <f>IF(N168="základní",J168,0)</f>
        <v>0</v>
      </c>
      <c r="BF168" s="197">
        <f>IF(N168="snížená",J168,0)</f>
        <v>0</v>
      </c>
      <c r="BG168" s="197">
        <f>IF(N168="zákl. přenesená",J168,0)</f>
        <v>0</v>
      </c>
      <c r="BH168" s="197">
        <f>IF(N168="sníž. přenesená",J168,0)</f>
        <v>0</v>
      </c>
      <c r="BI168" s="197">
        <f>IF(N168="nulová",J168,0)</f>
        <v>0</v>
      </c>
      <c r="BJ168" s="21" t="s">
        <v>24</v>
      </c>
      <c r="BK168" s="197">
        <f>ROUND(I168*H168,2)</f>
        <v>0</v>
      </c>
      <c r="BL168" s="21" t="s">
        <v>160</v>
      </c>
      <c r="BM168" s="21" t="s">
        <v>282</v>
      </c>
    </row>
    <row r="169" spans="2:65" s="1" customFormat="1" ht="12">
      <c r="B169" s="38"/>
      <c r="C169" s="60"/>
      <c r="D169" s="210" t="s">
        <v>240</v>
      </c>
      <c r="E169" s="60"/>
      <c r="F169" s="214" t="s">
        <v>281</v>
      </c>
      <c r="G169" s="60"/>
      <c r="H169" s="60"/>
      <c r="I169" s="156"/>
      <c r="J169" s="60"/>
      <c r="K169" s="60"/>
      <c r="L169" s="58"/>
      <c r="M169" s="215"/>
      <c r="N169" s="39"/>
      <c r="O169" s="39"/>
      <c r="P169" s="39"/>
      <c r="Q169" s="39"/>
      <c r="R169" s="39"/>
      <c r="S169" s="39"/>
      <c r="T169" s="75"/>
      <c r="AT169" s="21" t="s">
        <v>240</v>
      </c>
      <c r="AU169" s="21" t="s">
        <v>84</v>
      </c>
    </row>
    <row r="170" spans="2:65" s="1" customFormat="1" ht="24">
      <c r="B170" s="38"/>
      <c r="C170" s="60"/>
      <c r="D170" s="210" t="s">
        <v>269</v>
      </c>
      <c r="E170" s="60"/>
      <c r="F170" s="216" t="s">
        <v>283</v>
      </c>
      <c r="G170" s="60"/>
      <c r="H170" s="60"/>
      <c r="I170" s="156"/>
      <c r="J170" s="60"/>
      <c r="K170" s="60"/>
      <c r="L170" s="58"/>
      <c r="M170" s="215"/>
      <c r="N170" s="39"/>
      <c r="O170" s="39"/>
      <c r="P170" s="39"/>
      <c r="Q170" s="39"/>
      <c r="R170" s="39"/>
      <c r="S170" s="39"/>
      <c r="T170" s="75"/>
      <c r="AT170" s="21" t="s">
        <v>269</v>
      </c>
      <c r="AU170" s="21" t="s">
        <v>84</v>
      </c>
    </row>
    <row r="171" spans="2:65" s="11" customFormat="1" ht="12">
      <c r="B171" s="198"/>
      <c r="C171" s="199"/>
      <c r="D171" s="200" t="s">
        <v>162</v>
      </c>
      <c r="E171" s="201" t="s">
        <v>22</v>
      </c>
      <c r="F171" s="202" t="s">
        <v>284</v>
      </c>
      <c r="G171" s="199"/>
      <c r="H171" s="203">
        <v>8.7799500000000003E-2</v>
      </c>
      <c r="I171" s="204"/>
      <c r="J171" s="199"/>
      <c r="K171" s="199"/>
      <c r="L171" s="205"/>
      <c r="M171" s="206"/>
      <c r="N171" s="207"/>
      <c r="O171" s="207"/>
      <c r="P171" s="207"/>
      <c r="Q171" s="207"/>
      <c r="R171" s="207"/>
      <c r="S171" s="207"/>
      <c r="T171" s="208"/>
      <c r="AT171" s="209" t="s">
        <v>162</v>
      </c>
      <c r="AU171" s="209" t="s">
        <v>84</v>
      </c>
      <c r="AV171" s="11" t="s">
        <v>84</v>
      </c>
      <c r="AW171" s="11" t="s">
        <v>164</v>
      </c>
      <c r="AX171" s="11" t="s">
        <v>75</v>
      </c>
      <c r="AY171" s="209" t="s">
        <v>153</v>
      </c>
    </row>
    <row r="172" spans="2:65" s="1" customFormat="1" ht="20.399999999999999" customHeight="1">
      <c r="B172" s="38"/>
      <c r="C172" s="217" t="s">
        <v>285</v>
      </c>
      <c r="D172" s="217" t="s">
        <v>279</v>
      </c>
      <c r="E172" s="218" t="s">
        <v>286</v>
      </c>
      <c r="F172" s="219" t="s">
        <v>287</v>
      </c>
      <c r="G172" s="220" t="s">
        <v>199</v>
      </c>
      <c r="H172" s="221">
        <v>0.184</v>
      </c>
      <c r="I172" s="222"/>
      <c r="J172" s="223">
        <f>ROUND(I172*H172,2)</f>
        <v>0</v>
      </c>
      <c r="K172" s="219" t="s">
        <v>159</v>
      </c>
      <c r="L172" s="224"/>
      <c r="M172" s="225" t="s">
        <v>22</v>
      </c>
      <c r="N172" s="226" t="s">
        <v>46</v>
      </c>
      <c r="O172" s="39"/>
      <c r="P172" s="195">
        <f>O172*H172</f>
        <v>0</v>
      </c>
      <c r="Q172" s="195">
        <v>1</v>
      </c>
      <c r="R172" s="195">
        <f>Q172*H172</f>
        <v>0.184</v>
      </c>
      <c r="S172" s="195">
        <v>0</v>
      </c>
      <c r="T172" s="196">
        <f>S172*H172</f>
        <v>0</v>
      </c>
      <c r="AR172" s="21" t="s">
        <v>192</v>
      </c>
      <c r="AT172" s="21" t="s">
        <v>279</v>
      </c>
      <c r="AU172" s="21" t="s">
        <v>84</v>
      </c>
      <c r="AY172" s="21" t="s">
        <v>153</v>
      </c>
      <c r="BE172" s="197">
        <f>IF(N172="základní",J172,0)</f>
        <v>0</v>
      </c>
      <c r="BF172" s="197">
        <f>IF(N172="snížená",J172,0)</f>
        <v>0</v>
      </c>
      <c r="BG172" s="197">
        <f>IF(N172="zákl. přenesená",J172,0)</f>
        <v>0</v>
      </c>
      <c r="BH172" s="197">
        <f>IF(N172="sníž. přenesená",J172,0)</f>
        <v>0</v>
      </c>
      <c r="BI172" s="197">
        <f>IF(N172="nulová",J172,0)</f>
        <v>0</v>
      </c>
      <c r="BJ172" s="21" t="s">
        <v>24</v>
      </c>
      <c r="BK172" s="197">
        <f>ROUND(I172*H172,2)</f>
        <v>0</v>
      </c>
      <c r="BL172" s="21" t="s">
        <v>160</v>
      </c>
      <c r="BM172" s="21" t="s">
        <v>288</v>
      </c>
    </row>
    <row r="173" spans="2:65" s="1" customFormat="1" ht="12">
      <c r="B173" s="38"/>
      <c r="C173" s="60"/>
      <c r="D173" s="210" t="s">
        <v>240</v>
      </c>
      <c r="E173" s="60"/>
      <c r="F173" s="214" t="s">
        <v>287</v>
      </c>
      <c r="G173" s="60"/>
      <c r="H173" s="60"/>
      <c r="I173" s="156"/>
      <c r="J173" s="60"/>
      <c r="K173" s="60"/>
      <c r="L173" s="58"/>
      <c r="M173" s="215"/>
      <c r="N173" s="39"/>
      <c r="O173" s="39"/>
      <c r="P173" s="39"/>
      <c r="Q173" s="39"/>
      <c r="R173" s="39"/>
      <c r="S173" s="39"/>
      <c r="T173" s="75"/>
      <c r="AT173" s="21" t="s">
        <v>240</v>
      </c>
      <c r="AU173" s="21" t="s">
        <v>84</v>
      </c>
    </row>
    <row r="174" spans="2:65" s="1" customFormat="1" ht="24">
      <c r="B174" s="38"/>
      <c r="C174" s="60"/>
      <c r="D174" s="210" t="s">
        <v>269</v>
      </c>
      <c r="E174" s="60"/>
      <c r="F174" s="216" t="s">
        <v>289</v>
      </c>
      <c r="G174" s="60"/>
      <c r="H174" s="60"/>
      <c r="I174" s="156"/>
      <c r="J174" s="60"/>
      <c r="K174" s="60"/>
      <c r="L174" s="58"/>
      <c r="M174" s="215"/>
      <c r="N174" s="39"/>
      <c r="O174" s="39"/>
      <c r="P174" s="39"/>
      <c r="Q174" s="39"/>
      <c r="R174" s="39"/>
      <c r="S174" s="39"/>
      <c r="T174" s="75"/>
      <c r="AT174" s="21" t="s">
        <v>269</v>
      </c>
      <c r="AU174" s="21" t="s">
        <v>84</v>
      </c>
    </row>
    <row r="175" spans="2:65" s="11" customFormat="1" ht="12">
      <c r="B175" s="198"/>
      <c r="C175" s="199"/>
      <c r="D175" s="200" t="s">
        <v>162</v>
      </c>
      <c r="E175" s="201" t="s">
        <v>22</v>
      </c>
      <c r="F175" s="202" t="s">
        <v>290</v>
      </c>
      <c r="G175" s="199"/>
      <c r="H175" s="203">
        <v>0.18442800000000001</v>
      </c>
      <c r="I175" s="204"/>
      <c r="J175" s="199"/>
      <c r="K175" s="199"/>
      <c r="L175" s="205"/>
      <c r="M175" s="206"/>
      <c r="N175" s="207"/>
      <c r="O175" s="207"/>
      <c r="P175" s="207"/>
      <c r="Q175" s="207"/>
      <c r="R175" s="207"/>
      <c r="S175" s="207"/>
      <c r="T175" s="208"/>
      <c r="AT175" s="209" t="s">
        <v>162</v>
      </c>
      <c r="AU175" s="209" t="s">
        <v>84</v>
      </c>
      <c r="AV175" s="11" t="s">
        <v>84</v>
      </c>
      <c r="AW175" s="11" t="s">
        <v>164</v>
      </c>
      <c r="AX175" s="11" t="s">
        <v>75</v>
      </c>
      <c r="AY175" s="209" t="s">
        <v>153</v>
      </c>
    </row>
    <row r="176" spans="2:65" s="1" customFormat="1" ht="20.399999999999999" customHeight="1">
      <c r="B176" s="38"/>
      <c r="C176" s="186" t="s">
        <v>291</v>
      </c>
      <c r="D176" s="186" t="s">
        <v>155</v>
      </c>
      <c r="E176" s="187" t="s">
        <v>292</v>
      </c>
      <c r="F176" s="188" t="s">
        <v>293</v>
      </c>
      <c r="G176" s="189" t="s">
        <v>158</v>
      </c>
      <c r="H176" s="190">
        <v>0.32400000000000001</v>
      </c>
      <c r="I176" s="191"/>
      <c r="J176" s="192">
        <f>ROUND(I176*H176,2)</f>
        <v>0</v>
      </c>
      <c r="K176" s="188" t="s">
        <v>159</v>
      </c>
      <c r="L176" s="58"/>
      <c r="M176" s="193" t="s">
        <v>22</v>
      </c>
      <c r="N176" s="194" t="s">
        <v>46</v>
      </c>
      <c r="O176" s="39"/>
      <c r="P176" s="195">
        <f>O176*H176</f>
        <v>0</v>
      </c>
      <c r="Q176" s="195">
        <v>1.94302</v>
      </c>
      <c r="R176" s="195">
        <f>Q176*H176</f>
        <v>0.62953848000000001</v>
      </c>
      <c r="S176" s="195">
        <v>0</v>
      </c>
      <c r="T176" s="196">
        <f>S176*H176</f>
        <v>0</v>
      </c>
      <c r="AR176" s="21" t="s">
        <v>160</v>
      </c>
      <c r="AT176" s="21" t="s">
        <v>155</v>
      </c>
      <c r="AU176" s="21" t="s">
        <v>84</v>
      </c>
      <c r="AY176" s="21" t="s">
        <v>153</v>
      </c>
      <c r="BE176" s="197">
        <f>IF(N176="základní",J176,0)</f>
        <v>0</v>
      </c>
      <c r="BF176" s="197">
        <f>IF(N176="snížená",J176,0)</f>
        <v>0</v>
      </c>
      <c r="BG176" s="197">
        <f>IF(N176="zákl. přenesená",J176,0)</f>
        <v>0</v>
      </c>
      <c r="BH176" s="197">
        <f>IF(N176="sníž. přenesená",J176,0)</f>
        <v>0</v>
      </c>
      <c r="BI176" s="197">
        <f>IF(N176="nulová",J176,0)</f>
        <v>0</v>
      </c>
      <c r="BJ176" s="21" t="s">
        <v>24</v>
      </c>
      <c r="BK176" s="197">
        <f>ROUND(I176*H176,2)</f>
        <v>0</v>
      </c>
      <c r="BL176" s="21" t="s">
        <v>160</v>
      </c>
      <c r="BM176" s="21" t="s">
        <v>294</v>
      </c>
    </row>
    <row r="177" spans="2:65" s="11" customFormat="1" ht="12">
      <c r="B177" s="198"/>
      <c r="C177" s="199"/>
      <c r="D177" s="210" t="s">
        <v>162</v>
      </c>
      <c r="E177" s="211" t="s">
        <v>22</v>
      </c>
      <c r="F177" s="212" t="s">
        <v>295</v>
      </c>
      <c r="G177" s="199"/>
      <c r="H177" s="213">
        <v>0.108</v>
      </c>
      <c r="I177" s="204"/>
      <c r="J177" s="199"/>
      <c r="K177" s="199"/>
      <c r="L177" s="205"/>
      <c r="M177" s="206"/>
      <c r="N177" s="207"/>
      <c r="O177" s="207"/>
      <c r="P177" s="207"/>
      <c r="Q177" s="207"/>
      <c r="R177" s="207"/>
      <c r="S177" s="207"/>
      <c r="T177" s="208"/>
      <c r="AT177" s="209" t="s">
        <v>162</v>
      </c>
      <c r="AU177" s="209" t="s">
        <v>84</v>
      </c>
      <c r="AV177" s="11" t="s">
        <v>84</v>
      </c>
      <c r="AW177" s="11" t="s">
        <v>164</v>
      </c>
      <c r="AX177" s="11" t="s">
        <v>75</v>
      </c>
      <c r="AY177" s="209" t="s">
        <v>153</v>
      </c>
    </row>
    <row r="178" spans="2:65" s="11" customFormat="1" ht="12">
      <c r="B178" s="198"/>
      <c r="C178" s="199"/>
      <c r="D178" s="210" t="s">
        <v>162</v>
      </c>
      <c r="E178" s="211" t="s">
        <v>22</v>
      </c>
      <c r="F178" s="212" t="s">
        <v>296</v>
      </c>
      <c r="G178" s="199"/>
      <c r="H178" s="213">
        <v>0.108</v>
      </c>
      <c r="I178" s="204"/>
      <c r="J178" s="199"/>
      <c r="K178" s="199"/>
      <c r="L178" s="205"/>
      <c r="M178" s="206"/>
      <c r="N178" s="207"/>
      <c r="O178" s="207"/>
      <c r="P178" s="207"/>
      <c r="Q178" s="207"/>
      <c r="R178" s="207"/>
      <c r="S178" s="207"/>
      <c r="T178" s="208"/>
      <c r="AT178" s="209" t="s">
        <v>162</v>
      </c>
      <c r="AU178" s="209" t="s">
        <v>84</v>
      </c>
      <c r="AV178" s="11" t="s">
        <v>84</v>
      </c>
      <c r="AW178" s="11" t="s">
        <v>164</v>
      </c>
      <c r="AX178" s="11" t="s">
        <v>75</v>
      </c>
      <c r="AY178" s="209" t="s">
        <v>153</v>
      </c>
    </row>
    <row r="179" spans="2:65" s="11" customFormat="1" ht="12">
      <c r="B179" s="198"/>
      <c r="C179" s="199"/>
      <c r="D179" s="200" t="s">
        <v>162</v>
      </c>
      <c r="E179" s="201" t="s">
        <v>22</v>
      </c>
      <c r="F179" s="202" t="s">
        <v>297</v>
      </c>
      <c r="G179" s="199"/>
      <c r="H179" s="203">
        <v>0.108</v>
      </c>
      <c r="I179" s="204"/>
      <c r="J179" s="199"/>
      <c r="K179" s="199"/>
      <c r="L179" s="205"/>
      <c r="M179" s="206"/>
      <c r="N179" s="207"/>
      <c r="O179" s="207"/>
      <c r="P179" s="207"/>
      <c r="Q179" s="207"/>
      <c r="R179" s="207"/>
      <c r="S179" s="207"/>
      <c r="T179" s="208"/>
      <c r="AT179" s="209" t="s">
        <v>162</v>
      </c>
      <c r="AU179" s="209" t="s">
        <v>84</v>
      </c>
      <c r="AV179" s="11" t="s">
        <v>84</v>
      </c>
      <c r="AW179" s="11" t="s">
        <v>164</v>
      </c>
      <c r="AX179" s="11" t="s">
        <v>75</v>
      </c>
      <c r="AY179" s="209" t="s">
        <v>153</v>
      </c>
    </row>
    <row r="180" spans="2:65" s="1" customFormat="1" ht="20.399999999999999" customHeight="1">
      <c r="B180" s="38"/>
      <c r="C180" s="186" t="s">
        <v>298</v>
      </c>
      <c r="D180" s="186" t="s">
        <v>155</v>
      </c>
      <c r="E180" s="187" t="s">
        <v>299</v>
      </c>
      <c r="F180" s="188" t="s">
        <v>300</v>
      </c>
      <c r="G180" s="189" t="s">
        <v>225</v>
      </c>
      <c r="H180" s="190">
        <v>21.190999999999999</v>
      </c>
      <c r="I180" s="191"/>
      <c r="J180" s="192">
        <f>ROUND(I180*H180,2)</f>
        <v>0</v>
      </c>
      <c r="K180" s="188" t="s">
        <v>159</v>
      </c>
      <c r="L180" s="58"/>
      <c r="M180" s="193" t="s">
        <v>22</v>
      </c>
      <c r="N180" s="194" t="s">
        <v>46</v>
      </c>
      <c r="O180" s="39"/>
      <c r="P180" s="195">
        <f>O180*H180</f>
        <v>0</v>
      </c>
      <c r="Q180" s="195">
        <v>2.8570000000000002E-2</v>
      </c>
      <c r="R180" s="195">
        <f>Q180*H180</f>
        <v>0.60542686999999995</v>
      </c>
      <c r="S180" s="195">
        <v>0</v>
      </c>
      <c r="T180" s="196">
        <f>S180*H180</f>
        <v>0</v>
      </c>
      <c r="AR180" s="21" t="s">
        <v>160</v>
      </c>
      <c r="AT180" s="21" t="s">
        <v>155</v>
      </c>
      <c r="AU180" s="21" t="s">
        <v>84</v>
      </c>
      <c r="AY180" s="21" t="s">
        <v>153</v>
      </c>
      <c r="BE180" s="197">
        <f>IF(N180="základní",J180,0)</f>
        <v>0</v>
      </c>
      <c r="BF180" s="197">
        <f>IF(N180="snížená",J180,0)</f>
        <v>0</v>
      </c>
      <c r="BG180" s="197">
        <f>IF(N180="zákl. přenesená",J180,0)</f>
        <v>0</v>
      </c>
      <c r="BH180" s="197">
        <f>IF(N180="sníž. přenesená",J180,0)</f>
        <v>0</v>
      </c>
      <c r="BI180" s="197">
        <f>IF(N180="nulová",J180,0)</f>
        <v>0</v>
      </c>
      <c r="BJ180" s="21" t="s">
        <v>24</v>
      </c>
      <c r="BK180" s="197">
        <f>ROUND(I180*H180,2)</f>
        <v>0</v>
      </c>
      <c r="BL180" s="21" t="s">
        <v>160</v>
      </c>
      <c r="BM180" s="21" t="s">
        <v>301</v>
      </c>
    </row>
    <row r="181" spans="2:65" s="1" customFormat="1" ht="24">
      <c r="B181" s="38"/>
      <c r="C181" s="60"/>
      <c r="D181" s="210" t="s">
        <v>240</v>
      </c>
      <c r="E181" s="60"/>
      <c r="F181" s="214" t="s">
        <v>302</v>
      </c>
      <c r="G181" s="60"/>
      <c r="H181" s="60"/>
      <c r="I181" s="156"/>
      <c r="J181" s="60"/>
      <c r="K181" s="60"/>
      <c r="L181" s="58"/>
      <c r="M181" s="215"/>
      <c r="N181" s="39"/>
      <c r="O181" s="39"/>
      <c r="P181" s="39"/>
      <c r="Q181" s="39"/>
      <c r="R181" s="39"/>
      <c r="S181" s="39"/>
      <c r="T181" s="75"/>
      <c r="AT181" s="21" t="s">
        <v>240</v>
      </c>
      <c r="AU181" s="21" t="s">
        <v>84</v>
      </c>
    </row>
    <row r="182" spans="2:65" s="11" customFormat="1" ht="12">
      <c r="B182" s="198"/>
      <c r="C182" s="199"/>
      <c r="D182" s="210" t="s">
        <v>162</v>
      </c>
      <c r="E182" s="211" t="s">
        <v>22</v>
      </c>
      <c r="F182" s="212" t="s">
        <v>303</v>
      </c>
      <c r="G182" s="199"/>
      <c r="H182" s="213">
        <v>19.009550000000001</v>
      </c>
      <c r="I182" s="204"/>
      <c r="J182" s="199"/>
      <c r="K182" s="199"/>
      <c r="L182" s="205"/>
      <c r="M182" s="206"/>
      <c r="N182" s="207"/>
      <c r="O182" s="207"/>
      <c r="P182" s="207"/>
      <c r="Q182" s="207"/>
      <c r="R182" s="207"/>
      <c r="S182" s="207"/>
      <c r="T182" s="208"/>
      <c r="AT182" s="209" t="s">
        <v>162</v>
      </c>
      <c r="AU182" s="209" t="s">
        <v>84</v>
      </c>
      <c r="AV182" s="11" t="s">
        <v>84</v>
      </c>
      <c r="AW182" s="11" t="s">
        <v>164</v>
      </c>
      <c r="AX182" s="11" t="s">
        <v>75</v>
      </c>
      <c r="AY182" s="209" t="s">
        <v>153</v>
      </c>
    </row>
    <row r="183" spans="2:65" s="11" customFormat="1" ht="12">
      <c r="B183" s="198"/>
      <c r="C183" s="199"/>
      <c r="D183" s="200" t="s">
        <v>162</v>
      </c>
      <c r="E183" s="201" t="s">
        <v>22</v>
      </c>
      <c r="F183" s="202" t="s">
        <v>304</v>
      </c>
      <c r="G183" s="199"/>
      <c r="H183" s="203">
        <v>2.1816</v>
      </c>
      <c r="I183" s="204"/>
      <c r="J183" s="199"/>
      <c r="K183" s="199"/>
      <c r="L183" s="205"/>
      <c r="M183" s="206"/>
      <c r="N183" s="207"/>
      <c r="O183" s="207"/>
      <c r="P183" s="207"/>
      <c r="Q183" s="207"/>
      <c r="R183" s="207"/>
      <c r="S183" s="207"/>
      <c r="T183" s="208"/>
      <c r="AT183" s="209" t="s">
        <v>162</v>
      </c>
      <c r="AU183" s="209" t="s">
        <v>84</v>
      </c>
      <c r="AV183" s="11" t="s">
        <v>84</v>
      </c>
      <c r="AW183" s="11" t="s">
        <v>164</v>
      </c>
      <c r="AX183" s="11" t="s">
        <v>75</v>
      </c>
      <c r="AY183" s="209" t="s">
        <v>153</v>
      </c>
    </row>
    <row r="184" spans="2:65" s="1" customFormat="1" ht="28.8" customHeight="1">
      <c r="B184" s="38"/>
      <c r="C184" s="186" t="s">
        <v>305</v>
      </c>
      <c r="D184" s="186" t="s">
        <v>155</v>
      </c>
      <c r="E184" s="187" t="s">
        <v>306</v>
      </c>
      <c r="F184" s="188" t="s">
        <v>307</v>
      </c>
      <c r="G184" s="189" t="s">
        <v>225</v>
      </c>
      <c r="H184" s="190">
        <v>3.4649999999999999</v>
      </c>
      <c r="I184" s="191"/>
      <c r="J184" s="192">
        <f>ROUND(I184*H184,2)</f>
        <v>0</v>
      </c>
      <c r="K184" s="188" t="s">
        <v>159</v>
      </c>
      <c r="L184" s="58"/>
      <c r="M184" s="193" t="s">
        <v>22</v>
      </c>
      <c r="N184" s="194" t="s">
        <v>46</v>
      </c>
      <c r="O184" s="39"/>
      <c r="P184" s="195">
        <f>O184*H184</f>
        <v>0</v>
      </c>
      <c r="Q184" s="195">
        <v>9.3970000000000008E-3</v>
      </c>
      <c r="R184" s="195">
        <f>Q184*H184</f>
        <v>3.2560604999999999E-2</v>
      </c>
      <c r="S184" s="195">
        <v>0</v>
      </c>
      <c r="T184" s="196">
        <f>S184*H184</f>
        <v>0</v>
      </c>
      <c r="AR184" s="21" t="s">
        <v>160</v>
      </c>
      <c r="AT184" s="21" t="s">
        <v>155</v>
      </c>
      <c r="AU184" s="21" t="s">
        <v>84</v>
      </c>
      <c r="AY184" s="21" t="s">
        <v>153</v>
      </c>
      <c r="BE184" s="197">
        <f>IF(N184="základní",J184,0)</f>
        <v>0</v>
      </c>
      <c r="BF184" s="197">
        <f>IF(N184="snížená",J184,0)</f>
        <v>0</v>
      </c>
      <c r="BG184" s="197">
        <f>IF(N184="zákl. přenesená",J184,0)</f>
        <v>0</v>
      </c>
      <c r="BH184" s="197">
        <f>IF(N184="sníž. přenesená",J184,0)</f>
        <v>0</v>
      </c>
      <c r="BI184" s="197">
        <f>IF(N184="nulová",J184,0)</f>
        <v>0</v>
      </c>
      <c r="BJ184" s="21" t="s">
        <v>24</v>
      </c>
      <c r="BK184" s="197">
        <f>ROUND(I184*H184,2)</f>
        <v>0</v>
      </c>
      <c r="BL184" s="21" t="s">
        <v>160</v>
      </c>
      <c r="BM184" s="21" t="s">
        <v>308</v>
      </c>
    </row>
    <row r="185" spans="2:65" s="11" customFormat="1" ht="12">
      <c r="B185" s="198"/>
      <c r="C185" s="199"/>
      <c r="D185" s="210" t="s">
        <v>162</v>
      </c>
      <c r="E185" s="211" t="s">
        <v>22</v>
      </c>
      <c r="F185" s="212" t="s">
        <v>309</v>
      </c>
      <c r="G185" s="199"/>
      <c r="H185" s="213">
        <v>3.4649999999999999</v>
      </c>
      <c r="I185" s="204"/>
      <c r="J185" s="199"/>
      <c r="K185" s="199"/>
      <c r="L185" s="205"/>
      <c r="M185" s="206"/>
      <c r="N185" s="207"/>
      <c r="O185" s="207"/>
      <c r="P185" s="207"/>
      <c r="Q185" s="207"/>
      <c r="R185" s="207"/>
      <c r="S185" s="207"/>
      <c r="T185" s="208"/>
      <c r="AT185" s="209" t="s">
        <v>162</v>
      </c>
      <c r="AU185" s="209" t="s">
        <v>84</v>
      </c>
      <c r="AV185" s="11" t="s">
        <v>84</v>
      </c>
      <c r="AW185" s="11" t="s">
        <v>164</v>
      </c>
      <c r="AX185" s="11" t="s">
        <v>24</v>
      </c>
      <c r="AY185" s="209" t="s">
        <v>153</v>
      </c>
    </row>
    <row r="186" spans="2:65" s="10" customFormat="1" ht="29.85" customHeight="1">
      <c r="B186" s="169"/>
      <c r="C186" s="170"/>
      <c r="D186" s="183" t="s">
        <v>74</v>
      </c>
      <c r="E186" s="184" t="s">
        <v>176</v>
      </c>
      <c r="F186" s="184" t="s">
        <v>310</v>
      </c>
      <c r="G186" s="170"/>
      <c r="H186" s="170"/>
      <c r="I186" s="173"/>
      <c r="J186" s="185">
        <f>BK186</f>
        <v>0</v>
      </c>
      <c r="K186" s="170"/>
      <c r="L186" s="175"/>
      <c r="M186" s="176"/>
      <c r="N186" s="177"/>
      <c r="O186" s="177"/>
      <c r="P186" s="178">
        <f>SUM(P187:P196)</f>
        <v>0</v>
      </c>
      <c r="Q186" s="177"/>
      <c r="R186" s="178">
        <f>SUM(R187:R196)</f>
        <v>3.8525829900000002</v>
      </c>
      <c r="S186" s="177"/>
      <c r="T186" s="179">
        <f>SUM(T187:T196)</f>
        <v>0</v>
      </c>
      <c r="AR186" s="180" t="s">
        <v>24</v>
      </c>
      <c r="AT186" s="181" t="s">
        <v>74</v>
      </c>
      <c r="AU186" s="181" t="s">
        <v>24</v>
      </c>
      <c r="AY186" s="180" t="s">
        <v>153</v>
      </c>
      <c r="BK186" s="182">
        <f>SUM(BK187:BK196)</f>
        <v>0</v>
      </c>
    </row>
    <row r="187" spans="2:65" s="1" customFormat="1" ht="28.8" customHeight="1">
      <c r="B187" s="38"/>
      <c r="C187" s="186" t="s">
        <v>311</v>
      </c>
      <c r="D187" s="186" t="s">
        <v>155</v>
      </c>
      <c r="E187" s="187" t="s">
        <v>312</v>
      </c>
      <c r="F187" s="188" t="s">
        <v>313</v>
      </c>
      <c r="G187" s="189" t="s">
        <v>225</v>
      </c>
      <c r="H187" s="190">
        <v>5.7350000000000003</v>
      </c>
      <c r="I187" s="191"/>
      <c r="J187" s="192">
        <f>ROUND(I187*H187,2)</f>
        <v>0</v>
      </c>
      <c r="K187" s="188" t="s">
        <v>159</v>
      </c>
      <c r="L187" s="58"/>
      <c r="M187" s="193" t="s">
        <v>22</v>
      </c>
      <c r="N187" s="194" t="s">
        <v>46</v>
      </c>
      <c r="O187" s="39"/>
      <c r="P187" s="195">
        <f>O187*H187</f>
        <v>0</v>
      </c>
      <c r="Q187" s="195">
        <v>0.16192000000000001</v>
      </c>
      <c r="R187" s="195">
        <f>Q187*H187</f>
        <v>0.92861120000000008</v>
      </c>
      <c r="S187" s="195">
        <v>0</v>
      </c>
      <c r="T187" s="196">
        <f>S187*H187</f>
        <v>0</v>
      </c>
      <c r="AR187" s="21" t="s">
        <v>160</v>
      </c>
      <c r="AT187" s="21" t="s">
        <v>155</v>
      </c>
      <c r="AU187" s="21" t="s">
        <v>84</v>
      </c>
      <c r="AY187" s="21" t="s">
        <v>153</v>
      </c>
      <c r="BE187" s="197">
        <f>IF(N187="základní",J187,0)</f>
        <v>0</v>
      </c>
      <c r="BF187" s="197">
        <f>IF(N187="snížená",J187,0)</f>
        <v>0</v>
      </c>
      <c r="BG187" s="197">
        <f>IF(N187="zákl. přenesená",J187,0)</f>
        <v>0</v>
      </c>
      <c r="BH187" s="197">
        <f>IF(N187="sníž. přenesená",J187,0)</f>
        <v>0</v>
      </c>
      <c r="BI187" s="197">
        <f>IF(N187="nulová",J187,0)</f>
        <v>0</v>
      </c>
      <c r="BJ187" s="21" t="s">
        <v>24</v>
      </c>
      <c r="BK187" s="197">
        <f>ROUND(I187*H187,2)</f>
        <v>0</v>
      </c>
      <c r="BL187" s="21" t="s">
        <v>160</v>
      </c>
      <c r="BM187" s="21" t="s">
        <v>314</v>
      </c>
    </row>
    <row r="188" spans="2:65" s="1" customFormat="1" ht="28.8" customHeight="1">
      <c r="B188" s="38"/>
      <c r="C188" s="186" t="s">
        <v>315</v>
      </c>
      <c r="D188" s="186" t="s">
        <v>155</v>
      </c>
      <c r="E188" s="187" t="s">
        <v>316</v>
      </c>
      <c r="F188" s="188" t="s">
        <v>317</v>
      </c>
      <c r="G188" s="189" t="s">
        <v>225</v>
      </c>
      <c r="H188" s="190">
        <v>5.7350000000000003</v>
      </c>
      <c r="I188" s="191"/>
      <c r="J188" s="192">
        <f>ROUND(I188*H188,2)</f>
        <v>0</v>
      </c>
      <c r="K188" s="188" t="s">
        <v>159</v>
      </c>
      <c r="L188" s="58"/>
      <c r="M188" s="193" t="s">
        <v>22</v>
      </c>
      <c r="N188" s="194" t="s">
        <v>46</v>
      </c>
      <c r="O188" s="39"/>
      <c r="P188" s="195">
        <f>O188*H188</f>
        <v>0</v>
      </c>
      <c r="Q188" s="195">
        <v>8.4250000000000005E-2</v>
      </c>
      <c r="R188" s="195">
        <f>Q188*H188</f>
        <v>0.48317375000000007</v>
      </c>
      <c r="S188" s="195">
        <v>0</v>
      </c>
      <c r="T188" s="196">
        <f>S188*H188</f>
        <v>0</v>
      </c>
      <c r="AR188" s="21" t="s">
        <v>160</v>
      </c>
      <c r="AT188" s="21" t="s">
        <v>155</v>
      </c>
      <c r="AU188" s="21" t="s">
        <v>84</v>
      </c>
      <c r="AY188" s="21" t="s">
        <v>153</v>
      </c>
      <c r="BE188" s="197">
        <f>IF(N188="základní",J188,0)</f>
        <v>0</v>
      </c>
      <c r="BF188" s="197">
        <f>IF(N188="snížená",J188,0)</f>
        <v>0</v>
      </c>
      <c r="BG188" s="197">
        <f>IF(N188="zákl. přenesená",J188,0)</f>
        <v>0</v>
      </c>
      <c r="BH188" s="197">
        <f>IF(N188="sníž. přenesená",J188,0)</f>
        <v>0</v>
      </c>
      <c r="BI188" s="197">
        <f>IF(N188="nulová",J188,0)</f>
        <v>0</v>
      </c>
      <c r="BJ188" s="21" t="s">
        <v>24</v>
      </c>
      <c r="BK188" s="197">
        <f>ROUND(I188*H188,2)</f>
        <v>0</v>
      </c>
      <c r="BL188" s="21" t="s">
        <v>160</v>
      </c>
      <c r="BM188" s="21" t="s">
        <v>318</v>
      </c>
    </row>
    <row r="189" spans="2:65" s="11" customFormat="1" ht="12">
      <c r="B189" s="198"/>
      <c r="C189" s="199"/>
      <c r="D189" s="200" t="s">
        <v>162</v>
      </c>
      <c r="E189" s="201" t="s">
        <v>22</v>
      </c>
      <c r="F189" s="202" t="s">
        <v>319</v>
      </c>
      <c r="G189" s="199"/>
      <c r="H189" s="203">
        <v>5.7350000000000003</v>
      </c>
      <c r="I189" s="204"/>
      <c r="J189" s="199"/>
      <c r="K189" s="199"/>
      <c r="L189" s="205"/>
      <c r="M189" s="206"/>
      <c r="N189" s="207"/>
      <c r="O189" s="207"/>
      <c r="P189" s="207"/>
      <c r="Q189" s="207"/>
      <c r="R189" s="207"/>
      <c r="S189" s="207"/>
      <c r="T189" s="208"/>
      <c r="AT189" s="209" t="s">
        <v>162</v>
      </c>
      <c r="AU189" s="209" t="s">
        <v>84</v>
      </c>
      <c r="AV189" s="11" t="s">
        <v>84</v>
      </c>
      <c r="AW189" s="11" t="s">
        <v>164</v>
      </c>
      <c r="AX189" s="11" t="s">
        <v>24</v>
      </c>
      <c r="AY189" s="209" t="s">
        <v>153</v>
      </c>
    </row>
    <row r="190" spans="2:65" s="1" customFormat="1" ht="20.399999999999999" customHeight="1">
      <c r="B190" s="38"/>
      <c r="C190" s="217" t="s">
        <v>320</v>
      </c>
      <c r="D190" s="217" t="s">
        <v>279</v>
      </c>
      <c r="E190" s="218" t="s">
        <v>321</v>
      </c>
      <c r="F190" s="219" t="s">
        <v>322</v>
      </c>
      <c r="G190" s="220" t="s">
        <v>225</v>
      </c>
      <c r="H190" s="221">
        <v>5.7919999999999998</v>
      </c>
      <c r="I190" s="222"/>
      <c r="J190" s="223">
        <f>ROUND(I190*H190,2)</f>
        <v>0</v>
      </c>
      <c r="K190" s="219" t="s">
        <v>159</v>
      </c>
      <c r="L190" s="224"/>
      <c r="M190" s="225" t="s">
        <v>22</v>
      </c>
      <c r="N190" s="226" t="s">
        <v>46</v>
      </c>
      <c r="O190" s="39"/>
      <c r="P190" s="195">
        <f>O190*H190</f>
        <v>0</v>
      </c>
      <c r="Q190" s="195">
        <v>0.13100000000000001</v>
      </c>
      <c r="R190" s="195">
        <f>Q190*H190</f>
        <v>0.75875199999999998</v>
      </c>
      <c r="S190" s="195">
        <v>0</v>
      </c>
      <c r="T190" s="196">
        <f>S190*H190</f>
        <v>0</v>
      </c>
      <c r="AR190" s="21" t="s">
        <v>192</v>
      </c>
      <c r="AT190" s="21" t="s">
        <v>279</v>
      </c>
      <c r="AU190" s="21" t="s">
        <v>84</v>
      </c>
      <c r="AY190" s="21" t="s">
        <v>153</v>
      </c>
      <c r="BE190" s="197">
        <f>IF(N190="základní",J190,0)</f>
        <v>0</v>
      </c>
      <c r="BF190" s="197">
        <f>IF(N190="snížená",J190,0)</f>
        <v>0</v>
      </c>
      <c r="BG190" s="197">
        <f>IF(N190="zákl. přenesená",J190,0)</f>
        <v>0</v>
      </c>
      <c r="BH190" s="197">
        <f>IF(N190="sníž. přenesená",J190,0)</f>
        <v>0</v>
      </c>
      <c r="BI190" s="197">
        <f>IF(N190="nulová",J190,0)</f>
        <v>0</v>
      </c>
      <c r="BJ190" s="21" t="s">
        <v>24</v>
      </c>
      <c r="BK190" s="197">
        <f>ROUND(I190*H190,2)</f>
        <v>0</v>
      </c>
      <c r="BL190" s="21" t="s">
        <v>160</v>
      </c>
      <c r="BM190" s="21" t="s">
        <v>323</v>
      </c>
    </row>
    <row r="191" spans="2:65" s="11" customFormat="1" ht="12">
      <c r="B191" s="198"/>
      <c r="C191" s="199"/>
      <c r="D191" s="200" t="s">
        <v>162</v>
      </c>
      <c r="E191" s="199"/>
      <c r="F191" s="202" t="s">
        <v>324</v>
      </c>
      <c r="G191" s="199"/>
      <c r="H191" s="203">
        <v>5.7919999999999998</v>
      </c>
      <c r="I191" s="204"/>
      <c r="J191" s="199"/>
      <c r="K191" s="199"/>
      <c r="L191" s="205"/>
      <c r="M191" s="206"/>
      <c r="N191" s="207"/>
      <c r="O191" s="207"/>
      <c r="P191" s="207"/>
      <c r="Q191" s="207"/>
      <c r="R191" s="207"/>
      <c r="S191" s="207"/>
      <c r="T191" s="208"/>
      <c r="AT191" s="209" t="s">
        <v>162</v>
      </c>
      <c r="AU191" s="209" t="s">
        <v>84</v>
      </c>
      <c r="AV191" s="11" t="s">
        <v>84</v>
      </c>
      <c r="AW191" s="11" t="s">
        <v>6</v>
      </c>
      <c r="AX191" s="11" t="s">
        <v>24</v>
      </c>
      <c r="AY191" s="209" t="s">
        <v>153</v>
      </c>
    </row>
    <row r="192" spans="2:65" s="1" customFormat="1" ht="28.8" customHeight="1">
      <c r="B192" s="38"/>
      <c r="C192" s="186" t="s">
        <v>325</v>
      </c>
      <c r="D192" s="186" t="s">
        <v>155</v>
      </c>
      <c r="E192" s="187" t="s">
        <v>326</v>
      </c>
      <c r="F192" s="188" t="s">
        <v>327</v>
      </c>
      <c r="G192" s="189" t="s">
        <v>328</v>
      </c>
      <c r="H192" s="190">
        <v>9.9</v>
      </c>
      <c r="I192" s="191"/>
      <c r="J192" s="192">
        <f>ROUND(I192*H192,2)</f>
        <v>0</v>
      </c>
      <c r="K192" s="188" t="s">
        <v>159</v>
      </c>
      <c r="L192" s="58"/>
      <c r="M192" s="193" t="s">
        <v>22</v>
      </c>
      <c r="N192" s="194" t="s">
        <v>46</v>
      </c>
      <c r="O192" s="39"/>
      <c r="P192" s="195">
        <f>O192*H192</f>
        <v>0</v>
      </c>
      <c r="Q192" s="195">
        <v>0.12949959999999999</v>
      </c>
      <c r="R192" s="195">
        <f>Q192*H192</f>
        <v>1.28204604</v>
      </c>
      <c r="S192" s="195">
        <v>0</v>
      </c>
      <c r="T192" s="196">
        <f>S192*H192</f>
        <v>0</v>
      </c>
      <c r="AR192" s="21" t="s">
        <v>160</v>
      </c>
      <c r="AT192" s="21" t="s">
        <v>155</v>
      </c>
      <c r="AU192" s="21" t="s">
        <v>84</v>
      </c>
      <c r="AY192" s="21" t="s">
        <v>153</v>
      </c>
      <c r="BE192" s="197">
        <f>IF(N192="základní",J192,0)</f>
        <v>0</v>
      </c>
      <c r="BF192" s="197">
        <f>IF(N192="snížená",J192,0)</f>
        <v>0</v>
      </c>
      <c r="BG192" s="197">
        <f>IF(N192="zákl. přenesená",J192,0)</f>
        <v>0</v>
      </c>
      <c r="BH192" s="197">
        <f>IF(N192="sníž. přenesená",J192,0)</f>
        <v>0</v>
      </c>
      <c r="BI192" s="197">
        <f>IF(N192="nulová",J192,0)</f>
        <v>0</v>
      </c>
      <c r="BJ192" s="21" t="s">
        <v>24</v>
      </c>
      <c r="BK192" s="197">
        <f>ROUND(I192*H192,2)</f>
        <v>0</v>
      </c>
      <c r="BL192" s="21" t="s">
        <v>160</v>
      </c>
      <c r="BM192" s="21" t="s">
        <v>329</v>
      </c>
    </row>
    <row r="193" spans="2:65" s="11" customFormat="1" ht="12">
      <c r="B193" s="198"/>
      <c r="C193" s="199"/>
      <c r="D193" s="200" t="s">
        <v>162</v>
      </c>
      <c r="E193" s="201" t="s">
        <v>22</v>
      </c>
      <c r="F193" s="202" t="s">
        <v>330</v>
      </c>
      <c r="G193" s="199"/>
      <c r="H193" s="203">
        <v>9.9</v>
      </c>
      <c r="I193" s="204"/>
      <c r="J193" s="199"/>
      <c r="K193" s="199"/>
      <c r="L193" s="205"/>
      <c r="M193" s="206"/>
      <c r="N193" s="207"/>
      <c r="O193" s="207"/>
      <c r="P193" s="207"/>
      <c r="Q193" s="207"/>
      <c r="R193" s="207"/>
      <c r="S193" s="207"/>
      <c r="T193" s="208"/>
      <c r="AT193" s="209" t="s">
        <v>162</v>
      </c>
      <c r="AU193" s="209" t="s">
        <v>84</v>
      </c>
      <c r="AV193" s="11" t="s">
        <v>84</v>
      </c>
      <c r="AW193" s="11" t="s">
        <v>164</v>
      </c>
      <c r="AX193" s="11" t="s">
        <v>24</v>
      </c>
      <c r="AY193" s="209" t="s">
        <v>153</v>
      </c>
    </row>
    <row r="194" spans="2:65" s="1" customFormat="1" ht="20.399999999999999" customHeight="1">
      <c r="B194" s="38"/>
      <c r="C194" s="217" t="s">
        <v>331</v>
      </c>
      <c r="D194" s="217" t="s">
        <v>279</v>
      </c>
      <c r="E194" s="218" t="s">
        <v>332</v>
      </c>
      <c r="F194" s="219" t="s">
        <v>333</v>
      </c>
      <c r="G194" s="220" t="s">
        <v>334</v>
      </c>
      <c r="H194" s="221">
        <v>40</v>
      </c>
      <c r="I194" s="222"/>
      <c r="J194" s="223">
        <f>ROUND(I194*H194,2)</f>
        <v>0</v>
      </c>
      <c r="K194" s="219" t="s">
        <v>159</v>
      </c>
      <c r="L194" s="224"/>
      <c r="M194" s="225" t="s">
        <v>22</v>
      </c>
      <c r="N194" s="226" t="s">
        <v>46</v>
      </c>
      <c r="O194" s="39"/>
      <c r="P194" s="195">
        <f>O194*H194</f>
        <v>0</v>
      </c>
      <c r="Q194" s="195">
        <v>0.01</v>
      </c>
      <c r="R194" s="195">
        <f>Q194*H194</f>
        <v>0.4</v>
      </c>
      <c r="S194" s="195">
        <v>0</v>
      </c>
      <c r="T194" s="196">
        <f>S194*H194</f>
        <v>0</v>
      </c>
      <c r="AR194" s="21" t="s">
        <v>192</v>
      </c>
      <c r="AT194" s="21" t="s">
        <v>279</v>
      </c>
      <c r="AU194" s="21" t="s">
        <v>84</v>
      </c>
      <c r="AY194" s="21" t="s">
        <v>153</v>
      </c>
      <c r="BE194" s="197">
        <f>IF(N194="základní",J194,0)</f>
        <v>0</v>
      </c>
      <c r="BF194" s="197">
        <f>IF(N194="snížená",J194,0)</f>
        <v>0</v>
      </c>
      <c r="BG194" s="197">
        <f>IF(N194="zákl. přenesená",J194,0)</f>
        <v>0</v>
      </c>
      <c r="BH194" s="197">
        <f>IF(N194="sníž. přenesená",J194,0)</f>
        <v>0</v>
      </c>
      <c r="BI194" s="197">
        <f>IF(N194="nulová",J194,0)</f>
        <v>0</v>
      </c>
      <c r="BJ194" s="21" t="s">
        <v>24</v>
      </c>
      <c r="BK194" s="197">
        <f>ROUND(I194*H194,2)</f>
        <v>0</v>
      </c>
      <c r="BL194" s="21" t="s">
        <v>160</v>
      </c>
      <c r="BM194" s="21" t="s">
        <v>335</v>
      </c>
    </row>
    <row r="195" spans="2:65" s="11" customFormat="1" ht="12">
      <c r="B195" s="198"/>
      <c r="C195" s="199"/>
      <c r="D195" s="210" t="s">
        <v>162</v>
      </c>
      <c r="E195" s="211" t="s">
        <v>22</v>
      </c>
      <c r="F195" s="212" t="s">
        <v>336</v>
      </c>
      <c r="G195" s="199"/>
      <c r="H195" s="213">
        <v>20</v>
      </c>
      <c r="I195" s="204"/>
      <c r="J195" s="199"/>
      <c r="K195" s="199"/>
      <c r="L195" s="205"/>
      <c r="M195" s="206"/>
      <c r="N195" s="207"/>
      <c r="O195" s="207"/>
      <c r="P195" s="207"/>
      <c r="Q195" s="207"/>
      <c r="R195" s="207"/>
      <c r="S195" s="207"/>
      <c r="T195" s="208"/>
      <c r="AT195" s="209" t="s">
        <v>162</v>
      </c>
      <c r="AU195" s="209" t="s">
        <v>84</v>
      </c>
      <c r="AV195" s="11" t="s">
        <v>84</v>
      </c>
      <c r="AW195" s="11" t="s">
        <v>164</v>
      </c>
      <c r="AX195" s="11" t="s">
        <v>75</v>
      </c>
      <c r="AY195" s="209" t="s">
        <v>153</v>
      </c>
    </row>
    <row r="196" spans="2:65" s="11" customFormat="1" ht="12">
      <c r="B196" s="198"/>
      <c r="C196" s="199"/>
      <c r="D196" s="210" t="s">
        <v>162</v>
      </c>
      <c r="E196" s="199"/>
      <c r="F196" s="212" t="s">
        <v>337</v>
      </c>
      <c r="G196" s="199"/>
      <c r="H196" s="213">
        <v>40</v>
      </c>
      <c r="I196" s="204"/>
      <c r="J196" s="199"/>
      <c r="K196" s="199"/>
      <c r="L196" s="205"/>
      <c r="M196" s="206"/>
      <c r="N196" s="207"/>
      <c r="O196" s="207"/>
      <c r="P196" s="207"/>
      <c r="Q196" s="207"/>
      <c r="R196" s="207"/>
      <c r="S196" s="207"/>
      <c r="T196" s="208"/>
      <c r="AT196" s="209" t="s">
        <v>162</v>
      </c>
      <c r="AU196" s="209" t="s">
        <v>84</v>
      </c>
      <c r="AV196" s="11" t="s">
        <v>84</v>
      </c>
      <c r="AW196" s="11" t="s">
        <v>6</v>
      </c>
      <c r="AX196" s="11" t="s">
        <v>24</v>
      </c>
      <c r="AY196" s="209" t="s">
        <v>153</v>
      </c>
    </row>
    <row r="197" spans="2:65" s="10" customFormat="1" ht="29.85" customHeight="1">
      <c r="B197" s="169"/>
      <c r="C197" s="170"/>
      <c r="D197" s="171" t="s">
        <v>74</v>
      </c>
      <c r="E197" s="227" t="s">
        <v>181</v>
      </c>
      <c r="F197" s="227" t="s">
        <v>338</v>
      </c>
      <c r="G197" s="170"/>
      <c r="H197" s="170"/>
      <c r="I197" s="173"/>
      <c r="J197" s="228">
        <f>BK197</f>
        <v>0</v>
      </c>
      <c r="K197" s="170"/>
      <c r="L197" s="175"/>
      <c r="M197" s="176"/>
      <c r="N197" s="177"/>
      <c r="O197" s="177"/>
      <c r="P197" s="178">
        <f>P198+P216+P253+P256</f>
        <v>0</v>
      </c>
      <c r="Q197" s="177"/>
      <c r="R197" s="178">
        <f>R198+R216+R253+R256</f>
        <v>2.9811996199999999</v>
      </c>
      <c r="S197" s="177"/>
      <c r="T197" s="179">
        <f>T198+T216+T253+T256</f>
        <v>0</v>
      </c>
      <c r="AR197" s="180" t="s">
        <v>24</v>
      </c>
      <c r="AT197" s="181" t="s">
        <v>74</v>
      </c>
      <c r="AU197" s="181" t="s">
        <v>24</v>
      </c>
      <c r="AY197" s="180" t="s">
        <v>153</v>
      </c>
      <c r="BK197" s="182">
        <f>BK198+BK216+BK253+BK256</f>
        <v>0</v>
      </c>
    </row>
    <row r="198" spans="2:65" s="10" customFormat="1" ht="14.85" customHeight="1">
      <c r="B198" s="169"/>
      <c r="C198" s="170"/>
      <c r="D198" s="183" t="s">
        <v>74</v>
      </c>
      <c r="E198" s="184" t="s">
        <v>339</v>
      </c>
      <c r="F198" s="184" t="s">
        <v>340</v>
      </c>
      <c r="G198" s="170"/>
      <c r="H198" s="170"/>
      <c r="I198" s="173"/>
      <c r="J198" s="185">
        <f>BK198</f>
        <v>0</v>
      </c>
      <c r="K198" s="170"/>
      <c r="L198" s="175"/>
      <c r="M198" s="176"/>
      <c r="N198" s="177"/>
      <c r="O198" s="177"/>
      <c r="P198" s="178">
        <f>SUM(P199:P215)</f>
        <v>0</v>
      </c>
      <c r="Q198" s="177"/>
      <c r="R198" s="178">
        <f>SUM(R199:R215)</f>
        <v>0.89493856000000016</v>
      </c>
      <c r="S198" s="177"/>
      <c r="T198" s="179">
        <f>SUM(T199:T215)</f>
        <v>0</v>
      </c>
      <c r="AR198" s="180" t="s">
        <v>24</v>
      </c>
      <c r="AT198" s="181" t="s">
        <v>74</v>
      </c>
      <c r="AU198" s="181" t="s">
        <v>84</v>
      </c>
      <c r="AY198" s="180" t="s">
        <v>153</v>
      </c>
      <c r="BK198" s="182">
        <f>SUM(BK199:BK215)</f>
        <v>0</v>
      </c>
    </row>
    <row r="199" spans="2:65" s="1" customFormat="1" ht="20.399999999999999" customHeight="1">
      <c r="B199" s="38"/>
      <c r="C199" s="186" t="s">
        <v>341</v>
      </c>
      <c r="D199" s="186" t="s">
        <v>155</v>
      </c>
      <c r="E199" s="187" t="s">
        <v>342</v>
      </c>
      <c r="F199" s="188" t="s">
        <v>343</v>
      </c>
      <c r="G199" s="189" t="s">
        <v>225</v>
      </c>
      <c r="H199" s="190">
        <v>2</v>
      </c>
      <c r="I199" s="191"/>
      <c r="J199" s="192">
        <f>ROUND(I199*H199,2)</f>
        <v>0</v>
      </c>
      <c r="K199" s="188" t="s">
        <v>159</v>
      </c>
      <c r="L199" s="58"/>
      <c r="M199" s="193" t="s">
        <v>22</v>
      </c>
      <c r="N199" s="194" t="s">
        <v>46</v>
      </c>
      <c r="O199" s="39"/>
      <c r="P199" s="195">
        <f>O199*H199</f>
        <v>0</v>
      </c>
      <c r="Q199" s="195">
        <v>0.04</v>
      </c>
      <c r="R199" s="195">
        <f>Q199*H199</f>
        <v>0.08</v>
      </c>
      <c r="S199" s="195">
        <v>0</v>
      </c>
      <c r="T199" s="196">
        <f>S199*H199</f>
        <v>0</v>
      </c>
      <c r="AR199" s="21" t="s">
        <v>160</v>
      </c>
      <c r="AT199" s="21" t="s">
        <v>155</v>
      </c>
      <c r="AU199" s="21" t="s">
        <v>168</v>
      </c>
      <c r="AY199" s="21" t="s">
        <v>153</v>
      </c>
      <c r="BE199" s="197">
        <f>IF(N199="základní",J199,0)</f>
        <v>0</v>
      </c>
      <c r="BF199" s="197">
        <f>IF(N199="snížená",J199,0)</f>
        <v>0</v>
      </c>
      <c r="BG199" s="197">
        <f>IF(N199="zákl. přenesená",J199,0)</f>
        <v>0</v>
      </c>
      <c r="BH199" s="197">
        <f>IF(N199="sníž. přenesená",J199,0)</f>
        <v>0</v>
      </c>
      <c r="BI199" s="197">
        <f>IF(N199="nulová",J199,0)</f>
        <v>0</v>
      </c>
      <c r="BJ199" s="21" t="s">
        <v>24</v>
      </c>
      <c r="BK199" s="197">
        <f>ROUND(I199*H199,2)</f>
        <v>0</v>
      </c>
      <c r="BL199" s="21" t="s">
        <v>160</v>
      </c>
      <c r="BM199" s="21" t="s">
        <v>344</v>
      </c>
    </row>
    <row r="200" spans="2:65" s="1" customFormat="1" ht="12">
      <c r="B200" s="38"/>
      <c r="C200" s="60"/>
      <c r="D200" s="210" t="s">
        <v>240</v>
      </c>
      <c r="E200" s="60"/>
      <c r="F200" s="214" t="s">
        <v>345</v>
      </c>
      <c r="G200" s="60"/>
      <c r="H200" s="60"/>
      <c r="I200" s="156"/>
      <c r="J200" s="60"/>
      <c r="K200" s="60"/>
      <c r="L200" s="58"/>
      <c r="M200" s="215"/>
      <c r="N200" s="39"/>
      <c r="O200" s="39"/>
      <c r="P200" s="39"/>
      <c r="Q200" s="39"/>
      <c r="R200" s="39"/>
      <c r="S200" s="39"/>
      <c r="T200" s="75"/>
      <c r="AT200" s="21" t="s">
        <v>240</v>
      </c>
      <c r="AU200" s="21" t="s">
        <v>168</v>
      </c>
    </row>
    <row r="201" spans="2:65" s="11" customFormat="1" ht="12">
      <c r="B201" s="198"/>
      <c r="C201" s="199"/>
      <c r="D201" s="200" t="s">
        <v>162</v>
      </c>
      <c r="E201" s="201" t="s">
        <v>22</v>
      </c>
      <c r="F201" s="202" t="s">
        <v>346</v>
      </c>
      <c r="G201" s="199"/>
      <c r="H201" s="203">
        <v>2</v>
      </c>
      <c r="I201" s="204"/>
      <c r="J201" s="199"/>
      <c r="K201" s="199"/>
      <c r="L201" s="205"/>
      <c r="M201" s="206"/>
      <c r="N201" s="207"/>
      <c r="O201" s="207"/>
      <c r="P201" s="207"/>
      <c r="Q201" s="207"/>
      <c r="R201" s="207"/>
      <c r="S201" s="207"/>
      <c r="T201" s="208"/>
      <c r="AT201" s="209" t="s">
        <v>162</v>
      </c>
      <c r="AU201" s="209" t="s">
        <v>168</v>
      </c>
      <c r="AV201" s="11" t="s">
        <v>84</v>
      </c>
      <c r="AW201" s="11" t="s">
        <v>164</v>
      </c>
      <c r="AX201" s="11" t="s">
        <v>75</v>
      </c>
      <c r="AY201" s="209" t="s">
        <v>153</v>
      </c>
    </row>
    <row r="202" spans="2:65" s="1" customFormat="1" ht="20.399999999999999" customHeight="1">
      <c r="B202" s="38"/>
      <c r="C202" s="186" t="s">
        <v>347</v>
      </c>
      <c r="D202" s="186" t="s">
        <v>155</v>
      </c>
      <c r="E202" s="187" t="s">
        <v>348</v>
      </c>
      <c r="F202" s="188" t="s">
        <v>349</v>
      </c>
      <c r="G202" s="189" t="s">
        <v>225</v>
      </c>
      <c r="H202" s="190">
        <v>8.64</v>
      </c>
      <c r="I202" s="191"/>
      <c r="J202" s="192">
        <f>ROUND(I202*H202,2)</f>
        <v>0</v>
      </c>
      <c r="K202" s="188" t="s">
        <v>159</v>
      </c>
      <c r="L202" s="58"/>
      <c r="M202" s="193" t="s">
        <v>22</v>
      </c>
      <c r="N202" s="194" t="s">
        <v>46</v>
      </c>
      <c r="O202" s="39"/>
      <c r="P202" s="195">
        <f>O202*H202</f>
        <v>0</v>
      </c>
      <c r="Q202" s="195">
        <v>3.3579999999999999E-2</v>
      </c>
      <c r="R202" s="195">
        <f>Q202*H202</f>
        <v>0.29013120000000003</v>
      </c>
      <c r="S202" s="195">
        <v>0</v>
      </c>
      <c r="T202" s="196">
        <f>S202*H202</f>
        <v>0</v>
      </c>
      <c r="AR202" s="21" t="s">
        <v>160</v>
      </c>
      <c r="AT202" s="21" t="s">
        <v>155</v>
      </c>
      <c r="AU202" s="21" t="s">
        <v>168</v>
      </c>
      <c r="AY202" s="21" t="s">
        <v>153</v>
      </c>
      <c r="BE202" s="197">
        <f>IF(N202="základní",J202,0)</f>
        <v>0</v>
      </c>
      <c r="BF202" s="197">
        <f>IF(N202="snížená",J202,0)</f>
        <v>0</v>
      </c>
      <c r="BG202" s="197">
        <f>IF(N202="zákl. přenesená",J202,0)</f>
        <v>0</v>
      </c>
      <c r="BH202" s="197">
        <f>IF(N202="sníž. přenesená",J202,0)</f>
        <v>0</v>
      </c>
      <c r="BI202" s="197">
        <f>IF(N202="nulová",J202,0)</f>
        <v>0</v>
      </c>
      <c r="BJ202" s="21" t="s">
        <v>24</v>
      </c>
      <c r="BK202" s="197">
        <f>ROUND(I202*H202,2)</f>
        <v>0</v>
      </c>
      <c r="BL202" s="21" t="s">
        <v>160</v>
      </c>
      <c r="BM202" s="21" t="s">
        <v>350</v>
      </c>
    </row>
    <row r="203" spans="2:65" s="1" customFormat="1" ht="12">
      <c r="B203" s="38"/>
      <c r="C203" s="60"/>
      <c r="D203" s="210" t="s">
        <v>240</v>
      </c>
      <c r="E203" s="60"/>
      <c r="F203" s="214" t="s">
        <v>351</v>
      </c>
      <c r="G203" s="60"/>
      <c r="H203" s="60"/>
      <c r="I203" s="156"/>
      <c r="J203" s="60"/>
      <c r="K203" s="60"/>
      <c r="L203" s="58"/>
      <c r="M203" s="215"/>
      <c r="N203" s="39"/>
      <c r="O203" s="39"/>
      <c r="P203" s="39"/>
      <c r="Q203" s="39"/>
      <c r="R203" s="39"/>
      <c r="S203" s="39"/>
      <c r="T203" s="75"/>
      <c r="AT203" s="21" t="s">
        <v>240</v>
      </c>
      <c r="AU203" s="21" t="s">
        <v>168</v>
      </c>
    </row>
    <row r="204" spans="2:65" s="11" customFormat="1" ht="12">
      <c r="B204" s="198"/>
      <c r="C204" s="199"/>
      <c r="D204" s="200" t="s">
        <v>162</v>
      </c>
      <c r="E204" s="201" t="s">
        <v>22</v>
      </c>
      <c r="F204" s="202" t="s">
        <v>352</v>
      </c>
      <c r="G204" s="199"/>
      <c r="H204" s="203">
        <v>8.64</v>
      </c>
      <c r="I204" s="204"/>
      <c r="J204" s="199"/>
      <c r="K204" s="199"/>
      <c r="L204" s="205"/>
      <c r="M204" s="206"/>
      <c r="N204" s="207"/>
      <c r="O204" s="207"/>
      <c r="P204" s="207"/>
      <c r="Q204" s="207"/>
      <c r="R204" s="207"/>
      <c r="S204" s="207"/>
      <c r="T204" s="208"/>
      <c r="AT204" s="209" t="s">
        <v>162</v>
      </c>
      <c r="AU204" s="209" t="s">
        <v>168</v>
      </c>
      <c r="AV204" s="11" t="s">
        <v>84</v>
      </c>
      <c r="AW204" s="11" t="s">
        <v>164</v>
      </c>
      <c r="AX204" s="11" t="s">
        <v>75</v>
      </c>
      <c r="AY204" s="209" t="s">
        <v>153</v>
      </c>
    </row>
    <row r="205" spans="2:65" s="1" customFormat="1" ht="28.8" customHeight="1">
      <c r="B205" s="38"/>
      <c r="C205" s="186" t="s">
        <v>353</v>
      </c>
      <c r="D205" s="186" t="s">
        <v>155</v>
      </c>
      <c r="E205" s="187" t="s">
        <v>354</v>
      </c>
      <c r="F205" s="188" t="s">
        <v>355</v>
      </c>
      <c r="G205" s="189" t="s">
        <v>225</v>
      </c>
      <c r="H205" s="190">
        <v>3.9239999999999999</v>
      </c>
      <c r="I205" s="191"/>
      <c r="J205" s="192">
        <f>ROUND(I205*H205,2)</f>
        <v>0</v>
      </c>
      <c r="K205" s="188" t="s">
        <v>159</v>
      </c>
      <c r="L205" s="58"/>
      <c r="M205" s="193" t="s">
        <v>22</v>
      </c>
      <c r="N205" s="194" t="s">
        <v>46</v>
      </c>
      <c r="O205" s="39"/>
      <c r="P205" s="195">
        <f>O205*H205</f>
        <v>0</v>
      </c>
      <c r="Q205" s="195">
        <v>4.8900000000000002E-3</v>
      </c>
      <c r="R205" s="195">
        <f>Q205*H205</f>
        <v>1.9188360000000002E-2</v>
      </c>
      <c r="S205" s="195">
        <v>0</v>
      </c>
      <c r="T205" s="196">
        <f>S205*H205</f>
        <v>0</v>
      </c>
      <c r="AR205" s="21" t="s">
        <v>160</v>
      </c>
      <c r="AT205" s="21" t="s">
        <v>155</v>
      </c>
      <c r="AU205" s="21" t="s">
        <v>168</v>
      </c>
      <c r="AY205" s="21" t="s">
        <v>153</v>
      </c>
      <c r="BE205" s="197">
        <f>IF(N205="základní",J205,0)</f>
        <v>0</v>
      </c>
      <c r="BF205" s="197">
        <f>IF(N205="snížená",J205,0)</f>
        <v>0</v>
      </c>
      <c r="BG205" s="197">
        <f>IF(N205="zákl. přenesená",J205,0)</f>
        <v>0</v>
      </c>
      <c r="BH205" s="197">
        <f>IF(N205="sníž. přenesená",J205,0)</f>
        <v>0</v>
      </c>
      <c r="BI205" s="197">
        <f>IF(N205="nulová",J205,0)</f>
        <v>0</v>
      </c>
      <c r="BJ205" s="21" t="s">
        <v>24</v>
      </c>
      <c r="BK205" s="197">
        <f>ROUND(I205*H205,2)</f>
        <v>0</v>
      </c>
      <c r="BL205" s="21" t="s">
        <v>160</v>
      </c>
      <c r="BM205" s="21" t="s">
        <v>356</v>
      </c>
    </row>
    <row r="206" spans="2:65" s="1" customFormat="1" ht="24">
      <c r="B206" s="38"/>
      <c r="C206" s="60"/>
      <c r="D206" s="210" t="s">
        <v>240</v>
      </c>
      <c r="E206" s="60"/>
      <c r="F206" s="214" t="s">
        <v>357</v>
      </c>
      <c r="G206" s="60"/>
      <c r="H206" s="60"/>
      <c r="I206" s="156"/>
      <c r="J206" s="60"/>
      <c r="K206" s="60"/>
      <c r="L206" s="58"/>
      <c r="M206" s="215"/>
      <c r="N206" s="39"/>
      <c r="O206" s="39"/>
      <c r="P206" s="39"/>
      <c r="Q206" s="39"/>
      <c r="R206" s="39"/>
      <c r="S206" s="39"/>
      <c r="T206" s="75"/>
      <c r="AT206" s="21" t="s">
        <v>240</v>
      </c>
      <c r="AU206" s="21" t="s">
        <v>168</v>
      </c>
    </row>
    <row r="207" spans="2:65" s="11" customFormat="1" ht="12">
      <c r="B207" s="198"/>
      <c r="C207" s="199"/>
      <c r="D207" s="200" t="s">
        <v>162</v>
      </c>
      <c r="E207" s="201" t="s">
        <v>22</v>
      </c>
      <c r="F207" s="202" t="s">
        <v>358</v>
      </c>
      <c r="G207" s="199"/>
      <c r="H207" s="203">
        <v>3.9239999999999999</v>
      </c>
      <c r="I207" s="204"/>
      <c r="J207" s="199"/>
      <c r="K207" s="199"/>
      <c r="L207" s="205"/>
      <c r="M207" s="206"/>
      <c r="N207" s="207"/>
      <c r="O207" s="207"/>
      <c r="P207" s="207"/>
      <c r="Q207" s="207"/>
      <c r="R207" s="207"/>
      <c r="S207" s="207"/>
      <c r="T207" s="208"/>
      <c r="AT207" s="209" t="s">
        <v>162</v>
      </c>
      <c r="AU207" s="209" t="s">
        <v>168</v>
      </c>
      <c r="AV207" s="11" t="s">
        <v>84</v>
      </c>
      <c r="AW207" s="11" t="s">
        <v>164</v>
      </c>
      <c r="AX207" s="11" t="s">
        <v>75</v>
      </c>
      <c r="AY207" s="209" t="s">
        <v>153</v>
      </c>
    </row>
    <row r="208" spans="2:65" s="1" customFormat="1" ht="20.399999999999999" customHeight="1">
      <c r="B208" s="38"/>
      <c r="C208" s="186" t="s">
        <v>359</v>
      </c>
      <c r="D208" s="186" t="s">
        <v>155</v>
      </c>
      <c r="E208" s="187" t="s">
        <v>360</v>
      </c>
      <c r="F208" s="188" t="s">
        <v>361</v>
      </c>
      <c r="G208" s="189" t="s">
        <v>225</v>
      </c>
      <c r="H208" s="190">
        <v>3.9239999999999999</v>
      </c>
      <c r="I208" s="191"/>
      <c r="J208" s="192">
        <f>ROUND(I208*H208,2)</f>
        <v>0</v>
      </c>
      <c r="K208" s="188" t="s">
        <v>159</v>
      </c>
      <c r="L208" s="58"/>
      <c r="M208" s="193" t="s">
        <v>22</v>
      </c>
      <c r="N208" s="194" t="s">
        <v>46</v>
      </c>
      <c r="O208" s="39"/>
      <c r="P208" s="195">
        <f>O208*H208</f>
        <v>0</v>
      </c>
      <c r="Q208" s="195">
        <v>3.0000000000000001E-3</v>
      </c>
      <c r="R208" s="195">
        <f>Q208*H208</f>
        <v>1.1771999999999999E-2</v>
      </c>
      <c r="S208" s="195">
        <v>0</v>
      </c>
      <c r="T208" s="196">
        <f>S208*H208</f>
        <v>0</v>
      </c>
      <c r="AR208" s="21" t="s">
        <v>160</v>
      </c>
      <c r="AT208" s="21" t="s">
        <v>155</v>
      </c>
      <c r="AU208" s="21" t="s">
        <v>168</v>
      </c>
      <c r="AY208" s="21" t="s">
        <v>153</v>
      </c>
      <c r="BE208" s="197">
        <f>IF(N208="základní",J208,0)</f>
        <v>0</v>
      </c>
      <c r="BF208" s="197">
        <f>IF(N208="snížená",J208,0)</f>
        <v>0</v>
      </c>
      <c r="BG208" s="197">
        <f>IF(N208="zákl. přenesená",J208,0)</f>
        <v>0</v>
      </c>
      <c r="BH208" s="197">
        <f>IF(N208="sníž. přenesená",J208,0)</f>
        <v>0</v>
      </c>
      <c r="BI208" s="197">
        <f>IF(N208="nulová",J208,0)</f>
        <v>0</v>
      </c>
      <c r="BJ208" s="21" t="s">
        <v>24</v>
      </c>
      <c r="BK208" s="197">
        <f>ROUND(I208*H208,2)</f>
        <v>0</v>
      </c>
      <c r="BL208" s="21" t="s">
        <v>160</v>
      </c>
      <c r="BM208" s="21" t="s">
        <v>362</v>
      </c>
    </row>
    <row r="209" spans="2:65" s="1" customFormat="1" ht="12">
      <c r="B209" s="38"/>
      <c r="C209" s="60"/>
      <c r="D209" s="200" t="s">
        <v>240</v>
      </c>
      <c r="E209" s="60"/>
      <c r="F209" s="229" t="s">
        <v>363</v>
      </c>
      <c r="G209" s="60"/>
      <c r="H209" s="60"/>
      <c r="I209" s="156"/>
      <c r="J209" s="60"/>
      <c r="K209" s="60"/>
      <c r="L209" s="58"/>
      <c r="M209" s="215"/>
      <c r="N209" s="39"/>
      <c r="O209" s="39"/>
      <c r="P209" s="39"/>
      <c r="Q209" s="39"/>
      <c r="R209" s="39"/>
      <c r="S209" s="39"/>
      <c r="T209" s="75"/>
      <c r="AT209" s="21" t="s">
        <v>240</v>
      </c>
      <c r="AU209" s="21" t="s">
        <v>168</v>
      </c>
    </row>
    <row r="210" spans="2:65" s="1" customFormat="1" ht="20.399999999999999" customHeight="1">
      <c r="B210" s="38"/>
      <c r="C210" s="186" t="s">
        <v>364</v>
      </c>
      <c r="D210" s="186" t="s">
        <v>155</v>
      </c>
      <c r="E210" s="187" t="s">
        <v>365</v>
      </c>
      <c r="F210" s="188" t="s">
        <v>366</v>
      </c>
      <c r="G210" s="189" t="s">
        <v>328</v>
      </c>
      <c r="H210" s="190">
        <v>16.2</v>
      </c>
      <c r="I210" s="191"/>
      <c r="J210" s="192">
        <f>ROUND(I210*H210,2)</f>
        <v>0</v>
      </c>
      <c r="K210" s="188" t="s">
        <v>159</v>
      </c>
      <c r="L210" s="58"/>
      <c r="M210" s="193" t="s">
        <v>22</v>
      </c>
      <c r="N210" s="194" t="s">
        <v>46</v>
      </c>
      <c r="O210" s="39"/>
      <c r="P210" s="195">
        <f>O210*H210</f>
        <v>0</v>
      </c>
      <c r="Q210" s="195">
        <v>1.5E-3</v>
      </c>
      <c r="R210" s="195">
        <f>Q210*H210</f>
        <v>2.4299999999999999E-2</v>
      </c>
      <c r="S210" s="195">
        <v>0</v>
      </c>
      <c r="T210" s="196">
        <f>S210*H210</f>
        <v>0</v>
      </c>
      <c r="AR210" s="21" t="s">
        <v>160</v>
      </c>
      <c r="AT210" s="21" t="s">
        <v>155</v>
      </c>
      <c r="AU210" s="21" t="s">
        <v>168</v>
      </c>
      <c r="AY210" s="21" t="s">
        <v>153</v>
      </c>
      <c r="BE210" s="197">
        <f>IF(N210="základní",J210,0)</f>
        <v>0</v>
      </c>
      <c r="BF210" s="197">
        <f>IF(N210="snížená",J210,0)</f>
        <v>0</v>
      </c>
      <c r="BG210" s="197">
        <f>IF(N210="zákl. přenesená",J210,0)</f>
        <v>0</v>
      </c>
      <c r="BH210" s="197">
        <f>IF(N210="sníž. přenesená",J210,0)</f>
        <v>0</v>
      </c>
      <c r="BI210" s="197">
        <f>IF(N210="nulová",J210,0)</f>
        <v>0</v>
      </c>
      <c r="BJ210" s="21" t="s">
        <v>24</v>
      </c>
      <c r="BK210" s="197">
        <f>ROUND(I210*H210,2)</f>
        <v>0</v>
      </c>
      <c r="BL210" s="21" t="s">
        <v>160</v>
      </c>
      <c r="BM210" s="21" t="s">
        <v>367</v>
      </c>
    </row>
    <row r="211" spans="2:65" s="1" customFormat="1" ht="12">
      <c r="B211" s="38"/>
      <c r="C211" s="60"/>
      <c r="D211" s="210" t="s">
        <v>240</v>
      </c>
      <c r="E211" s="60"/>
      <c r="F211" s="214" t="s">
        <v>368</v>
      </c>
      <c r="G211" s="60"/>
      <c r="H211" s="60"/>
      <c r="I211" s="156"/>
      <c r="J211" s="60"/>
      <c r="K211" s="60"/>
      <c r="L211" s="58"/>
      <c r="M211" s="215"/>
      <c r="N211" s="39"/>
      <c r="O211" s="39"/>
      <c r="P211" s="39"/>
      <c r="Q211" s="39"/>
      <c r="R211" s="39"/>
      <c r="S211" s="39"/>
      <c r="T211" s="75"/>
      <c r="AT211" s="21" t="s">
        <v>240</v>
      </c>
      <c r="AU211" s="21" t="s">
        <v>168</v>
      </c>
    </row>
    <row r="212" spans="2:65" s="11" customFormat="1" ht="12">
      <c r="B212" s="198"/>
      <c r="C212" s="199"/>
      <c r="D212" s="200" t="s">
        <v>162</v>
      </c>
      <c r="E212" s="201" t="s">
        <v>22</v>
      </c>
      <c r="F212" s="202" t="s">
        <v>369</v>
      </c>
      <c r="G212" s="199"/>
      <c r="H212" s="203">
        <v>16.2</v>
      </c>
      <c r="I212" s="204"/>
      <c r="J212" s="199"/>
      <c r="K212" s="199"/>
      <c r="L212" s="205"/>
      <c r="M212" s="206"/>
      <c r="N212" s="207"/>
      <c r="O212" s="207"/>
      <c r="P212" s="207"/>
      <c r="Q212" s="207"/>
      <c r="R212" s="207"/>
      <c r="S212" s="207"/>
      <c r="T212" s="208"/>
      <c r="AT212" s="209" t="s">
        <v>162</v>
      </c>
      <c r="AU212" s="209" t="s">
        <v>168</v>
      </c>
      <c r="AV212" s="11" t="s">
        <v>84</v>
      </c>
      <c r="AW212" s="11" t="s">
        <v>164</v>
      </c>
      <c r="AX212" s="11" t="s">
        <v>75</v>
      </c>
      <c r="AY212" s="209" t="s">
        <v>153</v>
      </c>
    </row>
    <row r="213" spans="2:65" s="1" customFormat="1" ht="28.8" customHeight="1">
      <c r="B213" s="38"/>
      <c r="C213" s="186" t="s">
        <v>370</v>
      </c>
      <c r="D213" s="186" t="s">
        <v>155</v>
      </c>
      <c r="E213" s="187" t="s">
        <v>371</v>
      </c>
      <c r="F213" s="188" t="s">
        <v>372</v>
      </c>
      <c r="G213" s="189" t="s">
        <v>225</v>
      </c>
      <c r="H213" s="190">
        <v>19.010000000000002</v>
      </c>
      <c r="I213" s="191"/>
      <c r="J213" s="192">
        <f>ROUND(I213*H213,2)</f>
        <v>0</v>
      </c>
      <c r="K213" s="188" t="s">
        <v>159</v>
      </c>
      <c r="L213" s="58"/>
      <c r="M213" s="193" t="s">
        <v>22</v>
      </c>
      <c r="N213" s="194" t="s">
        <v>46</v>
      </c>
      <c r="O213" s="39"/>
      <c r="P213" s="195">
        <f>O213*H213</f>
        <v>0</v>
      </c>
      <c r="Q213" s="195">
        <v>2.47E-2</v>
      </c>
      <c r="R213" s="195">
        <f>Q213*H213</f>
        <v>0.46954700000000005</v>
      </c>
      <c r="S213" s="195">
        <v>0</v>
      </c>
      <c r="T213" s="196">
        <f>S213*H213</f>
        <v>0</v>
      </c>
      <c r="AR213" s="21" t="s">
        <v>160</v>
      </c>
      <c r="AT213" s="21" t="s">
        <v>155</v>
      </c>
      <c r="AU213" s="21" t="s">
        <v>168</v>
      </c>
      <c r="AY213" s="21" t="s">
        <v>153</v>
      </c>
      <c r="BE213" s="197">
        <f>IF(N213="základní",J213,0)</f>
        <v>0</v>
      </c>
      <c r="BF213" s="197">
        <f>IF(N213="snížená",J213,0)</f>
        <v>0</v>
      </c>
      <c r="BG213" s="197">
        <f>IF(N213="zákl. přenesená",J213,0)</f>
        <v>0</v>
      </c>
      <c r="BH213" s="197">
        <f>IF(N213="sníž. přenesená",J213,0)</f>
        <v>0</v>
      </c>
      <c r="BI213" s="197">
        <f>IF(N213="nulová",J213,0)</f>
        <v>0</v>
      </c>
      <c r="BJ213" s="21" t="s">
        <v>24</v>
      </c>
      <c r="BK213" s="197">
        <f>ROUND(I213*H213,2)</f>
        <v>0</v>
      </c>
      <c r="BL213" s="21" t="s">
        <v>160</v>
      </c>
      <c r="BM213" s="21" t="s">
        <v>373</v>
      </c>
    </row>
    <row r="214" spans="2:65" s="1" customFormat="1" ht="36">
      <c r="B214" s="38"/>
      <c r="C214" s="60"/>
      <c r="D214" s="210" t="s">
        <v>240</v>
      </c>
      <c r="E214" s="60"/>
      <c r="F214" s="214" t="s">
        <v>374</v>
      </c>
      <c r="G214" s="60"/>
      <c r="H214" s="60"/>
      <c r="I214" s="156"/>
      <c r="J214" s="60"/>
      <c r="K214" s="60"/>
      <c r="L214" s="58"/>
      <c r="M214" s="215"/>
      <c r="N214" s="39"/>
      <c r="O214" s="39"/>
      <c r="P214" s="39"/>
      <c r="Q214" s="39"/>
      <c r="R214" s="39"/>
      <c r="S214" s="39"/>
      <c r="T214" s="75"/>
      <c r="AT214" s="21" t="s">
        <v>240</v>
      </c>
      <c r="AU214" s="21" t="s">
        <v>168</v>
      </c>
    </row>
    <row r="215" spans="2:65" s="11" customFormat="1" ht="12">
      <c r="B215" s="198"/>
      <c r="C215" s="199"/>
      <c r="D215" s="210" t="s">
        <v>162</v>
      </c>
      <c r="E215" s="211" t="s">
        <v>22</v>
      </c>
      <c r="F215" s="212" t="s">
        <v>303</v>
      </c>
      <c r="G215" s="199"/>
      <c r="H215" s="213">
        <v>19.009550000000001</v>
      </c>
      <c r="I215" s="204"/>
      <c r="J215" s="199"/>
      <c r="K215" s="199"/>
      <c r="L215" s="205"/>
      <c r="M215" s="206"/>
      <c r="N215" s="207"/>
      <c r="O215" s="207"/>
      <c r="P215" s="207"/>
      <c r="Q215" s="207"/>
      <c r="R215" s="207"/>
      <c r="S215" s="207"/>
      <c r="T215" s="208"/>
      <c r="AT215" s="209" t="s">
        <v>162</v>
      </c>
      <c r="AU215" s="209" t="s">
        <v>168</v>
      </c>
      <c r="AV215" s="11" t="s">
        <v>84</v>
      </c>
      <c r="AW215" s="11" t="s">
        <v>164</v>
      </c>
      <c r="AX215" s="11" t="s">
        <v>75</v>
      </c>
      <c r="AY215" s="209" t="s">
        <v>153</v>
      </c>
    </row>
    <row r="216" spans="2:65" s="10" customFormat="1" ht="22.35" customHeight="1">
      <c r="B216" s="169"/>
      <c r="C216" s="170"/>
      <c r="D216" s="183" t="s">
        <v>74</v>
      </c>
      <c r="E216" s="184" t="s">
        <v>375</v>
      </c>
      <c r="F216" s="184" t="s">
        <v>376</v>
      </c>
      <c r="G216" s="170"/>
      <c r="H216" s="170"/>
      <c r="I216" s="173"/>
      <c r="J216" s="185">
        <f>BK216</f>
        <v>0</v>
      </c>
      <c r="K216" s="170"/>
      <c r="L216" s="175"/>
      <c r="M216" s="176"/>
      <c r="N216" s="177"/>
      <c r="O216" s="177"/>
      <c r="P216" s="178">
        <f>SUM(P217:P252)</f>
        <v>0</v>
      </c>
      <c r="Q216" s="177"/>
      <c r="R216" s="178">
        <f>SUM(R217:R252)</f>
        <v>1.8923155599999999</v>
      </c>
      <c r="S216" s="177"/>
      <c r="T216" s="179">
        <f>SUM(T217:T252)</f>
        <v>0</v>
      </c>
      <c r="AR216" s="180" t="s">
        <v>24</v>
      </c>
      <c r="AT216" s="181" t="s">
        <v>74</v>
      </c>
      <c r="AU216" s="181" t="s">
        <v>84</v>
      </c>
      <c r="AY216" s="180" t="s">
        <v>153</v>
      </c>
      <c r="BK216" s="182">
        <f>SUM(BK217:BK252)</f>
        <v>0</v>
      </c>
    </row>
    <row r="217" spans="2:65" s="1" customFormat="1" ht="28.8" customHeight="1">
      <c r="B217" s="38"/>
      <c r="C217" s="186" t="s">
        <v>377</v>
      </c>
      <c r="D217" s="186" t="s">
        <v>155</v>
      </c>
      <c r="E217" s="187" t="s">
        <v>378</v>
      </c>
      <c r="F217" s="188" t="s">
        <v>379</v>
      </c>
      <c r="G217" s="189" t="s">
        <v>225</v>
      </c>
      <c r="H217" s="190">
        <v>6.5910000000000002</v>
      </c>
      <c r="I217" s="191"/>
      <c r="J217" s="192">
        <f>ROUND(I217*H217,2)</f>
        <v>0</v>
      </c>
      <c r="K217" s="188" t="s">
        <v>159</v>
      </c>
      <c r="L217" s="58"/>
      <c r="M217" s="193" t="s">
        <v>22</v>
      </c>
      <c r="N217" s="194" t="s">
        <v>46</v>
      </c>
      <c r="O217" s="39"/>
      <c r="P217" s="195">
        <f>O217*H217</f>
        <v>0</v>
      </c>
      <c r="Q217" s="195">
        <v>6.28E-3</v>
      </c>
      <c r="R217" s="195">
        <f>Q217*H217</f>
        <v>4.1391480000000001E-2</v>
      </c>
      <c r="S217" s="195">
        <v>0</v>
      </c>
      <c r="T217" s="196">
        <f>S217*H217</f>
        <v>0</v>
      </c>
      <c r="AR217" s="21" t="s">
        <v>160</v>
      </c>
      <c r="AT217" s="21" t="s">
        <v>155</v>
      </c>
      <c r="AU217" s="21" t="s">
        <v>168</v>
      </c>
      <c r="AY217" s="21" t="s">
        <v>153</v>
      </c>
      <c r="BE217" s="197">
        <f>IF(N217="základní",J217,0)</f>
        <v>0</v>
      </c>
      <c r="BF217" s="197">
        <f>IF(N217="snížená",J217,0)</f>
        <v>0</v>
      </c>
      <c r="BG217" s="197">
        <f>IF(N217="zákl. přenesená",J217,0)</f>
        <v>0</v>
      </c>
      <c r="BH217" s="197">
        <f>IF(N217="sníž. přenesená",J217,0)</f>
        <v>0</v>
      </c>
      <c r="BI217" s="197">
        <f>IF(N217="nulová",J217,0)</f>
        <v>0</v>
      </c>
      <c r="BJ217" s="21" t="s">
        <v>24</v>
      </c>
      <c r="BK217" s="197">
        <f>ROUND(I217*H217,2)</f>
        <v>0</v>
      </c>
      <c r="BL217" s="21" t="s">
        <v>160</v>
      </c>
      <c r="BM217" s="21" t="s">
        <v>380</v>
      </c>
    </row>
    <row r="218" spans="2:65" s="1" customFormat="1" ht="24">
      <c r="B218" s="38"/>
      <c r="C218" s="60"/>
      <c r="D218" s="210" t="s">
        <v>240</v>
      </c>
      <c r="E218" s="60"/>
      <c r="F218" s="214" t="s">
        <v>381</v>
      </c>
      <c r="G218" s="60"/>
      <c r="H218" s="60"/>
      <c r="I218" s="156"/>
      <c r="J218" s="60"/>
      <c r="K218" s="60"/>
      <c r="L218" s="58"/>
      <c r="M218" s="215"/>
      <c r="N218" s="39"/>
      <c r="O218" s="39"/>
      <c r="P218" s="39"/>
      <c r="Q218" s="39"/>
      <c r="R218" s="39"/>
      <c r="S218" s="39"/>
      <c r="T218" s="75"/>
      <c r="AT218" s="21" t="s">
        <v>240</v>
      </c>
      <c r="AU218" s="21" t="s">
        <v>168</v>
      </c>
    </row>
    <row r="219" spans="2:65" s="11" customFormat="1" ht="12">
      <c r="B219" s="198"/>
      <c r="C219" s="199"/>
      <c r="D219" s="200" t="s">
        <v>162</v>
      </c>
      <c r="E219" s="201" t="s">
        <v>22</v>
      </c>
      <c r="F219" s="202" t="s">
        <v>382</v>
      </c>
      <c r="G219" s="199"/>
      <c r="H219" s="203">
        <v>6.5910000000000002</v>
      </c>
      <c r="I219" s="204"/>
      <c r="J219" s="199"/>
      <c r="K219" s="199"/>
      <c r="L219" s="205"/>
      <c r="M219" s="206"/>
      <c r="N219" s="207"/>
      <c r="O219" s="207"/>
      <c r="P219" s="207"/>
      <c r="Q219" s="207"/>
      <c r="R219" s="207"/>
      <c r="S219" s="207"/>
      <c r="T219" s="208"/>
      <c r="AT219" s="209" t="s">
        <v>162</v>
      </c>
      <c r="AU219" s="209" t="s">
        <v>168</v>
      </c>
      <c r="AV219" s="11" t="s">
        <v>84</v>
      </c>
      <c r="AW219" s="11" t="s">
        <v>164</v>
      </c>
      <c r="AX219" s="11" t="s">
        <v>75</v>
      </c>
      <c r="AY219" s="209" t="s">
        <v>153</v>
      </c>
    </row>
    <row r="220" spans="2:65" s="1" customFormat="1" ht="28.8" customHeight="1">
      <c r="B220" s="38"/>
      <c r="C220" s="186" t="s">
        <v>383</v>
      </c>
      <c r="D220" s="186" t="s">
        <v>155</v>
      </c>
      <c r="E220" s="187" t="s">
        <v>384</v>
      </c>
      <c r="F220" s="188" t="s">
        <v>385</v>
      </c>
      <c r="G220" s="189" t="s">
        <v>225</v>
      </c>
      <c r="H220" s="190">
        <v>61.433999999999997</v>
      </c>
      <c r="I220" s="191"/>
      <c r="J220" s="192">
        <f>ROUND(I220*H220,2)</f>
        <v>0</v>
      </c>
      <c r="K220" s="188" t="s">
        <v>159</v>
      </c>
      <c r="L220" s="58"/>
      <c r="M220" s="193" t="s">
        <v>22</v>
      </c>
      <c r="N220" s="194" t="s">
        <v>46</v>
      </c>
      <c r="O220" s="39"/>
      <c r="P220" s="195">
        <f>O220*H220</f>
        <v>0</v>
      </c>
      <c r="Q220" s="195">
        <v>2.7799999999999999E-3</v>
      </c>
      <c r="R220" s="195">
        <f>Q220*H220</f>
        <v>0.17078652</v>
      </c>
      <c r="S220" s="195">
        <v>0</v>
      </c>
      <c r="T220" s="196">
        <f>S220*H220</f>
        <v>0</v>
      </c>
      <c r="AR220" s="21" t="s">
        <v>160</v>
      </c>
      <c r="AT220" s="21" t="s">
        <v>155</v>
      </c>
      <c r="AU220" s="21" t="s">
        <v>168</v>
      </c>
      <c r="AY220" s="21" t="s">
        <v>153</v>
      </c>
      <c r="BE220" s="197">
        <f>IF(N220="základní",J220,0)</f>
        <v>0</v>
      </c>
      <c r="BF220" s="197">
        <f>IF(N220="snížená",J220,0)</f>
        <v>0</v>
      </c>
      <c r="BG220" s="197">
        <f>IF(N220="zákl. přenesená",J220,0)</f>
        <v>0</v>
      </c>
      <c r="BH220" s="197">
        <f>IF(N220="sníž. přenesená",J220,0)</f>
        <v>0</v>
      </c>
      <c r="BI220" s="197">
        <f>IF(N220="nulová",J220,0)</f>
        <v>0</v>
      </c>
      <c r="BJ220" s="21" t="s">
        <v>24</v>
      </c>
      <c r="BK220" s="197">
        <f>ROUND(I220*H220,2)</f>
        <v>0</v>
      </c>
      <c r="BL220" s="21" t="s">
        <v>160</v>
      </c>
      <c r="BM220" s="21" t="s">
        <v>386</v>
      </c>
    </row>
    <row r="221" spans="2:65" s="1" customFormat="1" ht="24">
      <c r="B221" s="38"/>
      <c r="C221" s="60"/>
      <c r="D221" s="210" t="s">
        <v>240</v>
      </c>
      <c r="E221" s="60"/>
      <c r="F221" s="214" t="s">
        <v>387</v>
      </c>
      <c r="G221" s="60"/>
      <c r="H221" s="60"/>
      <c r="I221" s="156"/>
      <c r="J221" s="60"/>
      <c r="K221" s="60"/>
      <c r="L221" s="58"/>
      <c r="M221" s="215"/>
      <c r="N221" s="39"/>
      <c r="O221" s="39"/>
      <c r="P221" s="39"/>
      <c r="Q221" s="39"/>
      <c r="R221" s="39"/>
      <c r="S221" s="39"/>
      <c r="T221" s="75"/>
      <c r="AT221" s="21" t="s">
        <v>240</v>
      </c>
      <c r="AU221" s="21" t="s">
        <v>168</v>
      </c>
    </row>
    <row r="222" spans="2:65" s="11" customFormat="1" ht="12">
      <c r="B222" s="198"/>
      <c r="C222" s="199"/>
      <c r="D222" s="210" t="s">
        <v>162</v>
      </c>
      <c r="E222" s="211" t="s">
        <v>22</v>
      </c>
      <c r="F222" s="212" t="s">
        <v>388</v>
      </c>
      <c r="G222" s="199"/>
      <c r="H222" s="213">
        <v>63.085450000000002</v>
      </c>
      <c r="I222" s="204"/>
      <c r="J222" s="199"/>
      <c r="K222" s="199"/>
      <c r="L222" s="205"/>
      <c r="M222" s="206"/>
      <c r="N222" s="207"/>
      <c r="O222" s="207"/>
      <c r="P222" s="207"/>
      <c r="Q222" s="207"/>
      <c r="R222" s="207"/>
      <c r="S222" s="207"/>
      <c r="T222" s="208"/>
      <c r="AT222" s="209" t="s">
        <v>162</v>
      </c>
      <c r="AU222" s="209" t="s">
        <v>168</v>
      </c>
      <c r="AV222" s="11" t="s">
        <v>84</v>
      </c>
      <c r="AW222" s="11" t="s">
        <v>164</v>
      </c>
      <c r="AX222" s="11" t="s">
        <v>75</v>
      </c>
      <c r="AY222" s="209" t="s">
        <v>153</v>
      </c>
    </row>
    <row r="223" spans="2:65" s="11" customFormat="1" ht="12">
      <c r="B223" s="198"/>
      <c r="C223" s="199"/>
      <c r="D223" s="210" t="s">
        <v>162</v>
      </c>
      <c r="E223" s="211" t="s">
        <v>22</v>
      </c>
      <c r="F223" s="212" t="s">
        <v>389</v>
      </c>
      <c r="G223" s="199"/>
      <c r="H223" s="213">
        <v>1.68</v>
      </c>
      <c r="I223" s="204"/>
      <c r="J223" s="199"/>
      <c r="K223" s="199"/>
      <c r="L223" s="205"/>
      <c r="M223" s="206"/>
      <c r="N223" s="207"/>
      <c r="O223" s="207"/>
      <c r="P223" s="207"/>
      <c r="Q223" s="207"/>
      <c r="R223" s="207"/>
      <c r="S223" s="207"/>
      <c r="T223" s="208"/>
      <c r="AT223" s="209" t="s">
        <v>162</v>
      </c>
      <c r="AU223" s="209" t="s">
        <v>168</v>
      </c>
      <c r="AV223" s="11" t="s">
        <v>84</v>
      </c>
      <c r="AW223" s="11" t="s">
        <v>164</v>
      </c>
      <c r="AX223" s="11" t="s">
        <v>75</v>
      </c>
      <c r="AY223" s="209" t="s">
        <v>153</v>
      </c>
    </row>
    <row r="224" spans="2:65" s="11" customFormat="1" ht="12">
      <c r="B224" s="198"/>
      <c r="C224" s="199"/>
      <c r="D224" s="210" t="s">
        <v>162</v>
      </c>
      <c r="E224" s="211" t="s">
        <v>22</v>
      </c>
      <c r="F224" s="212" t="s">
        <v>390</v>
      </c>
      <c r="G224" s="199"/>
      <c r="H224" s="213">
        <v>3.26</v>
      </c>
      <c r="I224" s="204"/>
      <c r="J224" s="199"/>
      <c r="K224" s="199"/>
      <c r="L224" s="205"/>
      <c r="M224" s="206"/>
      <c r="N224" s="207"/>
      <c r="O224" s="207"/>
      <c r="P224" s="207"/>
      <c r="Q224" s="207"/>
      <c r="R224" s="207"/>
      <c r="S224" s="207"/>
      <c r="T224" s="208"/>
      <c r="AT224" s="209" t="s">
        <v>162</v>
      </c>
      <c r="AU224" s="209" t="s">
        <v>168</v>
      </c>
      <c r="AV224" s="11" t="s">
        <v>84</v>
      </c>
      <c r="AW224" s="11" t="s">
        <v>164</v>
      </c>
      <c r="AX224" s="11" t="s">
        <v>75</v>
      </c>
      <c r="AY224" s="209" t="s">
        <v>153</v>
      </c>
    </row>
    <row r="225" spans="2:65" s="11" customFormat="1" ht="12">
      <c r="B225" s="198"/>
      <c r="C225" s="199"/>
      <c r="D225" s="200" t="s">
        <v>162</v>
      </c>
      <c r="E225" s="201" t="s">
        <v>22</v>
      </c>
      <c r="F225" s="202" t="s">
        <v>391</v>
      </c>
      <c r="G225" s="199"/>
      <c r="H225" s="203">
        <v>-6.5910000000000002</v>
      </c>
      <c r="I225" s="204"/>
      <c r="J225" s="199"/>
      <c r="K225" s="199"/>
      <c r="L225" s="205"/>
      <c r="M225" s="206"/>
      <c r="N225" s="207"/>
      <c r="O225" s="207"/>
      <c r="P225" s="207"/>
      <c r="Q225" s="207"/>
      <c r="R225" s="207"/>
      <c r="S225" s="207"/>
      <c r="T225" s="208"/>
      <c r="AT225" s="209" t="s">
        <v>162</v>
      </c>
      <c r="AU225" s="209" t="s">
        <v>168</v>
      </c>
      <c r="AV225" s="11" t="s">
        <v>84</v>
      </c>
      <c r="AW225" s="11" t="s">
        <v>164</v>
      </c>
      <c r="AX225" s="11" t="s">
        <v>75</v>
      </c>
      <c r="AY225" s="209" t="s">
        <v>153</v>
      </c>
    </row>
    <row r="226" spans="2:65" s="1" customFormat="1" ht="28.8" customHeight="1">
      <c r="B226" s="38"/>
      <c r="C226" s="186" t="s">
        <v>392</v>
      </c>
      <c r="D226" s="186" t="s">
        <v>155</v>
      </c>
      <c r="E226" s="187" t="s">
        <v>393</v>
      </c>
      <c r="F226" s="188" t="s">
        <v>394</v>
      </c>
      <c r="G226" s="189" t="s">
        <v>225</v>
      </c>
      <c r="H226" s="190">
        <v>68.025000000000006</v>
      </c>
      <c r="I226" s="191"/>
      <c r="J226" s="192">
        <f>ROUND(I226*H226,2)</f>
        <v>0</v>
      </c>
      <c r="K226" s="188" t="s">
        <v>159</v>
      </c>
      <c r="L226" s="58"/>
      <c r="M226" s="193" t="s">
        <v>22</v>
      </c>
      <c r="N226" s="194" t="s">
        <v>46</v>
      </c>
      <c r="O226" s="39"/>
      <c r="P226" s="195">
        <f>O226*H226</f>
        <v>0</v>
      </c>
      <c r="Q226" s="195">
        <v>1E-4</v>
      </c>
      <c r="R226" s="195">
        <f>Q226*H226</f>
        <v>6.8025000000000013E-3</v>
      </c>
      <c r="S226" s="195">
        <v>0</v>
      </c>
      <c r="T226" s="196">
        <f>S226*H226</f>
        <v>0</v>
      </c>
      <c r="AR226" s="21" t="s">
        <v>160</v>
      </c>
      <c r="AT226" s="21" t="s">
        <v>155</v>
      </c>
      <c r="AU226" s="21" t="s">
        <v>168</v>
      </c>
      <c r="AY226" s="21" t="s">
        <v>153</v>
      </c>
      <c r="BE226" s="197">
        <f>IF(N226="základní",J226,0)</f>
        <v>0</v>
      </c>
      <c r="BF226" s="197">
        <f>IF(N226="snížená",J226,0)</f>
        <v>0</v>
      </c>
      <c r="BG226" s="197">
        <f>IF(N226="zákl. přenesená",J226,0)</f>
        <v>0</v>
      </c>
      <c r="BH226" s="197">
        <f>IF(N226="sníž. přenesená",J226,0)</f>
        <v>0</v>
      </c>
      <c r="BI226" s="197">
        <f>IF(N226="nulová",J226,0)</f>
        <v>0</v>
      </c>
      <c r="BJ226" s="21" t="s">
        <v>24</v>
      </c>
      <c r="BK226" s="197">
        <f>ROUND(I226*H226,2)</f>
        <v>0</v>
      </c>
      <c r="BL226" s="21" t="s">
        <v>160</v>
      </c>
      <c r="BM226" s="21" t="s">
        <v>395</v>
      </c>
    </row>
    <row r="227" spans="2:65" s="1" customFormat="1" ht="24">
      <c r="B227" s="38"/>
      <c r="C227" s="60"/>
      <c r="D227" s="210" t="s">
        <v>240</v>
      </c>
      <c r="E227" s="60"/>
      <c r="F227" s="214" t="s">
        <v>396</v>
      </c>
      <c r="G227" s="60"/>
      <c r="H227" s="60"/>
      <c r="I227" s="156"/>
      <c r="J227" s="60"/>
      <c r="K227" s="60"/>
      <c r="L227" s="58"/>
      <c r="M227" s="215"/>
      <c r="N227" s="39"/>
      <c r="O227" s="39"/>
      <c r="P227" s="39"/>
      <c r="Q227" s="39"/>
      <c r="R227" s="39"/>
      <c r="S227" s="39"/>
      <c r="T227" s="75"/>
      <c r="AT227" s="21" t="s">
        <v>240</v>
      </c>
      <c r="AU227" s="21" t="s">
        <v>168</v>
      </c>
    </row>
    <row r="228" spans="2:65" s="11" customFormat="1" ht="12">
      <c r="B228" s="198"/>
      <c r="C228" s="199"/>
      <c r="D228" s="210" t="s">
        <v>162</v>
      </c>
      <c r="E228" s="211" t="s">
        <v>22</v>
      </c>
      <c r="F228" s="212" t="s">
        <v>388</v>
      </c>
      <c r="G228" s="199"/>
      <c r="H228" s="213">
        <v>63.085450000000002</v>
      </c>
      <c r="I228" s="204"/>
      <c r="J228" s="199"/>
      <c r="K228" s="199"/>
      <c r="L228" s="205"/>
      <c r="M228" s="206"/>
      <c r="N228" s="207"/>
      <c r="O228" s="207"/>
      <c r="P228" s="207"/>
      <c r="Q228" s="207"/>
      <c r="R228" s="207"/>
      <c r="S228" s="207"/>
      <c r="T228" s="208"/>
      <c r="AT228" s="209" t="s">
        <v>162</v>
      </c>
      <c r="AU228" s="209" t="s">
        <v>168</v>
      </c>
      <c r="AV228" s="11" t="s">
        <v>84</v>
      </c>
      <c r="AW228" s="11" t="s">
        <v>164</v>
      </c>
      <c r="AX228" s="11" t="s">
        <v>75</v>
      </c>
      <c r="AY228" s="209" t="s">
        <v>153</v>
      </c>
    </row>
    <row r="229" spans="2:65" s="11" customFormat="1" ht="12">
      <c r="B229" s="198"/>
      <c r="C229" s="199"/>
      <c r="D229" s="210" t="s">
        <v>162</v>
      </c>
      <c r="E229" s="211" t="s">
        <v>22</v>
      </c>
      <c r="F229" s="212" t="s">
        <v>389</v>
      </c>
      <c r="G229" s="199"/>
      <c r="H229" s="213">
        <v>1.68</v>
      </c>
      <c r="I229" s="204"/>
      <c r="J229" s="199"/>
      <c r="K229" s="199"/>
      <c r="L229" s="205"/>
      <c r="M229" s="206"/>
      <c r="N229" s="207"/>
      <c r="O229" s="207"/>
      <c r="P229" s="207"/>
      <c r="Q229" s="207"/>
      <c r="R229" s="207"/>
      <c r="S229" s="207"/>
      <c r="T229" s="208"/>
      <c r="AT229" s="209" t="s">
        <v>162</v>
      </c>
      <c r="AU229" s="209" t="s">
        <v>168</v>
      </c>
      <c r="AV229" s="11" t="s">
        <v>84</v>
      </c>
      <c r="AW229" s="11" t="s">
        <v>164</v>
      </c>
      <c r="AX229" s="11" t="s">
        <v>75</v>
      </c>
      <c r="AY229" s="209" t="s">
        <v>153</v>
      </c>
    </row>
    <row r="230" spans="2:65" s="11" customFormat="1" ht="12">
      <c r="B230" s="198"/>
      <c r="C230" s="199"/>
      <c r="D230" s="200" t="s">
        <v>162</v>
      </c>
      <c r="E230" s="201" t="s">
        <v>22</v>
      </c>
      <c r="F230" s="202" t="s">
        <v>390</v>
      </c>
      <c r="G230" s="199"/>
      <c r="H230" s="203">
        <v>3.26</v>
      </c>
      <c r="I230" s="204"/>
      <c r="J230" s="199"/>
      <c r="K230" s="199"/>
      <c r="L230" s="205"/>
      <c r="M230" s="206"/>
      <c r="N230" s="207"/>
      <c r="O230" s="207"/>
      <c r="P230" s="207"/>
      <c r="Q230" s="207"/>
      <c r="R230" s="207"/>
      <c r="S230" s="207"/>
      <c r="T230" s="208"/>
      <c r="AT230" s="209" t="s">
        <v>162</v>
      </c>
      <c r="AU230" s="209" t="s">
        <v>168</v>
      </c>
      <c r="AV230" s="11" t="s">
        <v>84</v>
      </c>
      <c r="AW230" s="11" t="s">
        <v>164</v>
      </c>
      <c r="AX230" s="11" t="s">
        <v>75</v>
      </c>
      <c r="AY230" s="209" t="s">
        <v>153</v>
      </c>
    </row>
    <row r="231" spans="2:65" s="1" customFormat="1" ht="28.8" customHeight="1">
      <c r="B231" s="38"/>
      <c r="C231" s="186" t="s">
        <v>397</v>
      </c>
      <c r="D231" s="186" t="s">
        <v>155</v>
      </c>
      <c r="E231" s="187" t="s">
        <v>398</v>
      </c>
      <c r="F231" s="188" t="s">
        <v>399</v>
      </c>
      <c r="G231" s="189" t="s">
        <v>225</v>
      </c>
      <c r="H231" s="190">
        <v>59.353999999999999</v>
      </c>
      <c r="I231" s="191"/>
      <c r="J231" s="192">
        <f>ROUND(I231*H231,2)</f>
        <v>0</v>
      </c>
      <c r="K231" s="188" t="s">
        <v>159</v>
      </c>
      <c r="L231" s="58"/>
      <c r="M231" s="193" t="s">
        <v>22</v>
      </c>
      <c r="N231" s="194" t="s">
        <v>46</v>
      </c>
      <c r="O231" s="39"/>
      <c r="P231" s="195">
        <f>O231*H231</f>
        <v>0</v>
      </c>
      <c r="Q231" s="195">
        <v>9.4400000000000005E-3</v>
      </c>
      <c r="R231" s="195">
        <f>Q231*H231</f>
        <v>0.56030175999999998</v>
      </c>
      <c r="S231" s="195">
        <v>0</v>
      </c>
      <c r="T231" s="196">
        <f>S231*H231</f>
        <v>0</v>
      </c>
      <c r="AR231" s="21" t="s">
        <v>160</v>
      </c>
      <c r="AT231" s="21" t="s">
        <v>155</v>
      </c>
      <c r="AU231" s="21" t="s">
        <v>168</v>
      </c>
      <c r="AY231" s="21" t="s">
        <v>153</v>
      </c>
      <c r="BE231" s="197">
        <f>IF(N231="základní",J231,0)</f>
        <v>0</v>
      </c>
      <c r="BF231" s="197">
        <f>IF(N231="snížená",J231,0)</f>
        <v>0</v>
      </c>
      <c r="BG231" s="197">
        <f>IF(N231="zákl. přenesená",J231,0)</f>
        <v>0</v>
      </c>
      <c r="BH231" s="197">
        <f>IF(N231="sníž. přenesená",J231,0)</f>
        <v>0</v>
      </c>
      <c r="BI231" s="197">
        <f>IF(N231="nulová",J231,0)</f>
        <v>0</v>
      </c>
      <c r="BJ231" s="21" t="s">
        <v>24</v>
      </c>
      <c r="BK231" s="197">
        <f>ROUND(I231*H231,2)</f>
        <v>0</v>
      </c>
      <c r="BL231" s="21" t="s">
        <v>160</v>
      </c>
      <c r="BM231" s="21" t="s">
        <v>400</v>
      </c>
    </row>
    <row r="232" spans="2:65" s="1" customFormat="1" ht="24">
      <c r="B232" s="38"/>
      <c r="C232" s="60"/>
      <c r="D232" s="210" t="s">
        <v>240</v>
      </c>
      <c r="E232" s="60"/>
      <c r="F232" s="214" t="s">
        <v>401</v>
      </c>
      <c r="G232" s="60"/>
      <c r="H232" s="60"/>
      <c r="I232" s="156"/>
      <c r="J232" s="60"/>
      <c r="K232" s="60"/>
      <c r="L232" s="58"/>
      <c r="M232" s="215"/>
      <c r="N232" s="39"/>
      <c r="O232" s="39"/>
      <c r="P232" s="39"/>
      <c r="Q232" s="39"/>
      <c r="R232" s="39"/>
      <c r="S232" s="39"/>
      <c r="T232" s="75"/>
      <c r="AT232" s="21" t="s">
        <v>240</v>
      </c>
      <c r="AU232" s="21" t="s">
        <v>168</v>
      </c>
    </row>
    <row r="233" spans="2:65" s="11" customFormat="1" ht="12">
      <c r="B233" s="198"/>
      <c r="C233" s="199"/>
      <c r="D233" s="200" t="s">
        <v>162</v>
      </c>
      <c r="E233" s="201" t="s">
        <v>22</v>
      </c>
      <c r="F233" s="202" t="s">
        <v>402</v>
      </c>
      <c r="G233" s="199"/>
      <c r="H233" s="203">
        <v>59.35425</v>
      </c>
      <c r="I233" s="204"/>
      <c r="J233" s="199"/>
      <c r="K233" s="199"/>
      <c r="L233" s="205"/>
      <c r="M233" s="206"/>
      <c r="N233" s="207"/>
      <c r="O233" s="207"/>
      <c r="P233" s="207"/>
      <c r="Q233" s="207"/>
      <c r="R233" s="207"/>
      <c r="S233" s="207"/>
      <c r="T233" s="208"/>
      <c r="AT233" s="209" t="s">
        <v>162</v>
      </c>
      <c r="AU233" s="209" t="s">
        <v>168</v>
      </c>
      <c r="AV233" s="11" t="s">
        <v>84</v>
      </c>
      <c r="AW233" s="11" t="s">
        <v>164</v>
      </c>
      <c r="AX233" s="11" t="s">
        <v>75</v>
      </c>
      <c r="AY233" s="209" t="s">
        <v>153</v>
      </c>
    </row>
    <row r="234" spans="2:65" s="1" customFormat="1" ht="20.399999999999999" customHeight="1">
      <c r="B234" s="38"/>
      <c r="C234" s="217" t="s">
        <v>403</v>
      </c>
      <c r="D234" s="217" t="s">
        <v>279</v>
      </c>
      <c r="E234" s="218" t="s">
        <v>404</v>
      </c>
      <c r="F234" s="219" t="s">
        <v>405</v>
      </c>
      <c r="G234" s="220" t="s">
        <v>225</v>
      </c>
      <c r="H234" s="221">
        <v>60.540999999999997</v>
      </c>
      <c r="I234" s="222"/>
      <c r="J234" s="223">
        <f>ROUND(I234*H234,2)</f>
        <v>0</v>
      </c>
      <c r="K234" s="219" t="s">
        <v>159</v>
      </c>
      <c r="L234" s="224"/>
      <c r="M234" s="225" t="s">
        <v>22</v>
      </c>
      <c r="N234" s="226" t="s">
        <v>46</v>
      </c>
      <c r="O234" s="39"/>
      <c r="P234" s="195">
        <f>O234*H234</f>
        <v>0</v>
      </c>
      <c r="Q234" s="195">
        <v>1.7999999999999999E-2</v>
      </c>
      <c r="R234" s="195">
        <f>Q234*H234</f>
        <v>1.0897379999999999</v>
      </c>
      <c r="S234" s="195">
        <v>0</v>
      </c>
      <c r="T234" s="196">
        <f>S234*H234</f>
        <v>0</v>
      </c>
      <c r="AR234" s="21" t="s">
        <v>192</v>
      </c>
      <c r="AT234" s="21" t="s">
        <v>279</v>
      </c>
      <c r="AU234" s="21" t="s">
        <v>168</v>
      </c>
      <c r="AY234" s="21" t="s">
        <v>153</v>
      </c>
      <c r="BE234" s="197">
        <f>IF(N234="základní",J234,0)</f>
        <v>0</v>
      </c>
      <c r="BF234" s="197">
        <f>IF(N234="snížená",J234,0)</f>
        <v>0</v>
      </c>
      <c r="BG234" s="197">
        <f>IF(N234="zákl. přenesená",J234,0)</f>
        <v>0</v>
      </c>
      <c r="BH234" s="197">
        <f>IF(N234="sníž. přenesená",J234,0)</f>
        <v>0</v>
      </c>
      <c r="BI234" s="197">
        <f>IF(N234="nulová",J234,0)</f>
        <v>0</v>
      </c>
      <c r="BJ234" s="21" t="s">
        <v>24</v>
      </c>
      <c r="BK234" s="197">
        <f>ROUND(I234*H234,2)</f>
        <v>0</v>
      </c>
      <c r="BL234" s="21" t="s">
        <v>160</v>
      </c>
      <c r="BM234" s="21" t="s">
        <v>406</v>
      </c>
    </row>
    <row r="235" spans="2:65" s="1" customFormat="1" ht="24">
      <c r="B235" s="38"/>
      <c r="C235" s="60"/>
      <c r="D235" s="210" t="s">
        <v>269</v>
      </c>
      <c r="E235" s="60"/>
      <c r="F235" s="216" t="s">
        <v>407</v>
      </c>
      <c r="G235" s="60"/>
      <c r="H235" s="60"/>
      <c r="I235" s="156"/>
      <c r="J235" s="60"/>
      <c r="K235" s="60"/>
      <c r="L235" s="58"/>
      <c r="M235" s="215"/>
      <c r="N235" s="39"/>
      <c r="O235" s="39"/>
      <c r="P235" s="39"/>
      <c r="Q235" s="39"/>
      <c r="R235" s="39"/>
      <c r="S235" s="39"/>
      <c r="T235" s="75"/>
      <c r="AT235" s="21" t="s">
        <v>269</v>
      </c>
      <c r="AU235" s="21" t="s">
        <v>168</v>
      </c>
    </row>
    <row r="236" spans="2:65" s="11" customFormat="1" ht="12">
      <c r="B236" s="198"/>
      <c r="C236" s="199"/>
      <c r="D236" s="200" t="s">
        <v>162</v>
      </c>
      <c r="E236" s="199"/>
      <c r="F236" s="202" t="s">
        <v>408</v>
      </c>
      <c r="G236" s="199"/>
      <c r="H236" s="203">
        <v>60.540999999999997</v>
      </c>
      <c r="I236" s="204"/>
      <c r="J236" s="199"/>
      <c r="K236" s="199"/>
      <c r="L236" s="205"/>
      <c r="M236" s="206"/>
      <c r="N236" s="207"/>
      <c r="O236" s="207"/>
      <c r="P236" s="207"/>
      <c r="Q236" s="207"/>
      <c r="R236" s="207"/>
      <c r="S236" s="207"/>
      <c r="T236" s="208"/>
      <c r="AT236" s="209" t="s">
        <v>162</v>
      </c>
      <c r="AU236" s="209" t="s">
        <v>168</v>
      </c>
      <c r="AV236" s="11" t="s">
        <v>84</v>
      </c>
      <c r="AW236" s="11" t="s">
        <v>6</v>
      </c>
      <c r="AX236" s="11" t="s">
        <v>24</v>
      </c>
      <c r="AY236" s="209" t="s">
        <v>153</v>
      </c>
    </row>
    <row r="237" spans="2:65" s="1" customFormat="1" ht="20.399999999999999" customHeight="1">
      <c r="B237" s="38"/>
      <c r="C237" s="186" t="s">
        <v>409</v>
      </c>
      <c r="D237" s="186" t="s">
        <v>155</v>
      </c>
      <c r="E237" s="187" t="s">
        <v>410</v>
      </c>
      <c r="F237" s="188" t="s">
        <v>411</v>
      </c>
      <c r="G237" s="189" t="s">
        <v>328</v>
      </c>
      <c r="H237" s="190">
        <v>4.9000000000000004</v>
      </c>
      <c r="I237" s="191"/>
      <c r="J237" s="192">
        <f>ROUND(I237*H237,2)</f>
        <v>0</v>
      </c>
      <c r="K237" s="188" t="s">
        <v>159</v>
      </c>
      <c r="L237" s="58"/>
      <c r="M237" s="193" t="s">
        <v>22</v>
      </c>
      <c r="N237" s="194" t="s">
        <v>46</v>
      </c>
      <c r="O237" s="39"/>
      <c r="P237" s="195">
        <f>O237*H237</f>
        <v>0</v>
      </c>
      <c r="Q237" s="195">
        <v>6.0000000000000002E-5</v>
      </c>
      <c r="R237" s="195">
        <f>Q237*H237</f>
        <v>2.9400000000000004E-4</v>
      </c>
      <c r="S237" s="195">
        <v>0</v>
      </c>
      <c r="T237" s="196">
        <f>S237*H237</f>
        <v>0</v>
      </c>
      <c r="AR237" s="21" t="s">
        <v>160</v>
      </c>
      <c r="AT237" s="21" t="s">
        <v>155</v>
      </c>
      <c r="AU237" s="21" t="s">
        <v>168</v>
      </c>
      <c r="AY237" s="21" t="s">
        <v>153</v>
      </c>
      <c r="BE237" s="197">
        <f>IF(N237="základní",J237,0)</f>
        <v>0</v>
      </c>
      <c r="BF237" s="197">
        <f>IF(N237="snížená",J237,0)</f>
        <v>0</v>
      </c>
      <c r="BG237" s="197">
        <f>IF(N237="zákl. přenesená",J237,0)</f>
        <v>0</v>
      </c>
      <c r="BH237" s="197">
        <f>IF(N237="sníž. přenesená",J237,0)</f>
        <v>0</v>
      </c>
      <c r="BI237" s="197">
        <f>IF(N237="nulová",J237,0)</f>
        <v>0</v>
      </c>
      <c r="BJ237" s="21" t="s">
        <v>24</v>
      </c>
      <c r="BK237" s="197">
        <f>ROUND(I237*H237,2)</f>
        <v>0</v>
      </c>
      <c r="BL237" s="21" t="s">
        <v>160</v>
      </c>
      <c r="BM237" s="21" t="s">
        <v>412</v>
      </c>
    </row>
    <row r="238" spans="2:65" s="1" customFormat="1" ht="24">
      <c r="B238" s="38"/>
      <c r="C238" s="60"/>
      <c r="D238" s="210" t="s">
        <v>240</v>
      </c>
      <c r="E238" s="60"/>
      <c r="F238" s="214" t="s">
        <v>413</v>
      </c>
      <c r="G238" s="60"/>
      <c r="H238" s="60"/>
      <c r="I238" s="156"/>
      <c r="J238" s="60"/>
      <c r="K238" s="60"/>
      <c r="L238" s="58"/>
      <c r="M238" s="215"/>
      <c r="N238" s="39"/>
      <c r="O238" s="39"/>
      <c r="P238" s="39"/>
      <c r="Q238" s="39"/>
      <c r="R238" s="39"/>
      <c r="S238" s="39"/>
      <c r="T238" s="75"/>
      <c r="AT238" s="21" t="s">
        <v>240</v>
      </c>
      <c r="AU238" s="21" t="s">
        <v>168</v>
      </c>
    </row>
    <row r="239" spans="2:65" s="11" customFormat="1" ht="12">
      <c r="B239" s="198"/>
      <c r="C239" s="199"/>
      <c r="D239" s="200" t="s">
        <v>162</v>
      </c>
      <c r="E239" s="201" t="s">
        <v>22</v>
      </c>
      <c r="F239" s="202" t="s">
        <v>414</v>
      </c>
      <c r="G239" s="199"/>
      <c r="H239" s="203">
        <v>4.9000000000000004</v>
      </c>
      <c r="I239" s="204"/>
      <c r="J239" s="199"/>
      <c r="K239" s="199"/>
      <c r="L239" s="205"/>
      <c r="M239" s="206"/>
      <c r="N239" s="207"/>
      <c r="O239" s="207"/>
      <c r="P239" s="207"/>
      <c r="Q239" s="207"/>
      <c r="R239" s="207"/>
      <c r="S239" s="207"/>
      <c r="T239" s="208"/>
      <c r="AT239" s="209" t="s">
        <v>162</v>
      </c>
      <c r="AU239" s="209" t="s">
        <v>168</v>
      </c>
      <c r="AV239" s="11" t="s">
        <v>84</v>
      </c>
      <c r="AW239" s="11" t="s">
        <v>164</v>
      </c>
      <c r="AX239" s="11" t="s">
        <v>75</v>
      </c>
      <c r="AY239" s="209" t="s">
        <v>153</v>
      </c>
    </row>
    <row r="240" spans="2:65" s="1" customFormat="1" ht="20.399999999999999" customHeight="1">
      <c r="B240" s="38"/>
      <c r="C240" s="217" t="s">
        <v>415</v>
      </c>
      <c r="D240" s="217" t="s">
        <v>279</v>
      </c>
      <c r="E240" s="218" t="s">
        <v>416</v>
      </c>
      <c r="F240" s="219" t="s">
        <v>417</v>
      </c>
      <c r="G240" s="220" t="s">
        <v>328</v>
      </c>
      <c r="H240" s="221">
        <v>5.1449999999999996</v>
      </c>
      <c r="I240" s="222"/>
      <c r="J240" s="223">
        <f>ROUND(I240*H240,2)</f>
        <v>0</v>
      </c>
      <c r="K240" s="219" t="s">
        <v>159</v>
      </c>
      <c r="L240" s="224"/>
      <c r="M240" s="225" t="s">
        <v>22</v>
      </c>
      <c r="N240" s="226" t="s">
        <v>46</v>
      </c>
      <c r="O240" s="39"/>
      <c r="P240" s="195">
        <f>O240*H240</f>
        <v>0</v>
      </c>
      <c r="Q240" s="195">
        <v>5.5999999999999995E-4</v>
      </c>
      <c r="R240" s="195">
        <f>Q240*H240</f>
        <v>2.8811999999999996E-3</v>
      </c>
      <c r="S240" s="195">
        <v>0</v>
      </c>
      <c r="T240" s="196">
        <f>S240*H240</f>
        <v>0</v>
      </c>
      <c r="AR240" s="21" t="s">
        <v>192</v>
      </c>
      <c r="AT240" s="21" t="s">
        <v>279</v>
      </c>
      <c r="AU240" s="21" t="s">
        <v>168</v>
      </c>
      <c r="AY240" s="21" t="s">
        <v>153</v>
      </c>
      <c r="BE240" s="197">
        <f>IF(N240="základní",J240,0)</f>
        <v>0</v>
      </c>
      <c r="BF240" s="197">
        <f>IF(N240="snížená",J240,0)</f>
        <v>0</v>
      </c>
      <c r="BG240" s="197">
        <f>IF(N240="zákl. přenesená",J240,0)</f>
        <v>0</v>
      </c>
      <c r="BH240" s="197">
        <f>IF(N240="sníž. přenesená",J240,0)</f>
        <v>0</v>
      </c>
      <c r="BI240" s="197">
        <f>IF(N240="nulová",J240,0)</f>
        <v>0</v>
      </c>
      <c r="BJ240" s="21" t="s">
        <v>24</v>
      </c>
      <c r="BK240" s="197">
        <f>ROUND(I240*H240,2)</f>
        <v>0</v>
      </c>
      <c r="BL240" s="21" t="s">
        <v>160</v>
      </c>
      <c r="BM240" s="21" t="s">
        <v>418</v>
      </c>
    </row>
    <row r="241" spans="2:65" s="11" customFormat="1" ht="12">
      <c r="B241" s="198"/>
      <c r="C241" s="199"/>
      <c r="D241" s="200" t="s">
        <v>162</v>
      </c>
      <c r="E241" s="199"/>
      <c r="F241" s="202" t="s">
        <v>419</v>
      </c>
      <c r="G241" s="199"/>
      <c r="H241" s="203">
        <v>5.1449999999999996</v>
      </c>
      <c r="I241" s="204"/>
      <c r="J241" s="199"/>
      <c r="K241" s="199"/>
      <c r="L241" s="205"/>
      <c r="M241" s="206"/>
      <c r="N241" s="207"/>
      <c r="O241" s="207"/>
      <c r="P241" s="207"/>
      <c r="Q241" s="207"/>
      <c r="R241" s="207"/>
      <c r="S241" s="207"/>
      <c r="T241" s="208"/>
      <c r="AT241" s="209" t="s">
        <v>162</v>
      </c>
      <c r="AU241" s="209" t="s">
        <v>168</v>
      </c>
      <c r="AV241" s="11" t="s">
        <v>84</v>
      </c>
      <c r="AW241" s="11" t="s">
        <v>6</v>
      </c>
      <c r="AX241" s="11" t="s">
        <v>24</v>
      </c>
      <c r="AY241" s="209" t="s">
        <v>153</v>
      </c>
    </row>
    <row r="242" spans="2:65" s="1" customFormat="1" ht="20.399999999999999" customHeight="1">
      <c r="B242" s="38"/>
      <c r="C242" s="186" t="s">
        <v>420</v>
      </c>
      <c r="D242" s="186" t="s">
        <v>155</v>
      </c>
      <c r="E242" s="187" t="s">
        <v>421</v>
      </c>
      <c r="F242" s="188" t="s">
        <v>422</v>
      </c>
      <c r="G242" s="189" t="s">
        <v>328</v>
      </c>
      <c r="H242" s="190">
        <v>29.4</v>
      </c>
      <c r="I242" s="191"/>
      <c r="J242" s="192">
        <f>ROUND(I242*H242,2)</f>
        <v>0</v>
      </c>
      <c r="K242" s="188" t="s">
        <v>159</v>
      </c>
      <c r="L242" s="58"/>
      <c r="M242" s="193" t="s">
        <v>22</v>
      </c>
      <c r="N242" s="194" t="s">
        <v>46</v>
      </c>
      <c r="O242" s="39"/>
      <c r="P242" s="195">
        <f>O242*H242</f>
        <v>0</v>
      </c>
      <c r="Q242" s="195">
        <v>2.5000000000000001E-4</v>
      </c>
      <c r="R242" s="195">
        <f>Q242*H242</f>
        <v>7.3499999999999998E-3</v>
      </c>
      <c r="S242" s="195">
        <v>0</v>
      </c>
      <c r="T242" s="196">
        <f>S242*H242</f>
        <v>0</v>
      </c>
      <c r="AR242" s="21" t="s">
        <v>160</v>
      </c>
      <c r="AT242" s="21" t="s">
        <v>155</v>
      </c>
      <c r="AU242" s="21" t="s">
        <v>168</v>
      </c>
      <c r="AY242" s="21" t="s">
        <v>153</v>
      </c>
      <c r="BE242" s="197">
        <f>IF(N242="základní",J242,0)</f>
        <v>0</v>
      </c>
      <c r="BF242" s="197">
        <f>IF(N242="snížená",J242,0)</f>
        <v>0</v>
      </c>
      <c r="BG242" s="197">
        <f>IF(N242="zákl. přenesená",J242,0)</f>
        <v>0</v>
      </c>
      <c r="BH242" s="197">
        <f>IF(N242="sníž. přenesená",J242,0)</f>
        <v>0</v>
      </c>
      <c r="BI242" s="197">
        <f>IF(N242="nulová",J242,0)</f>
        <v>0</v>
      </c>
      <c r="BJ242" s="21" t="s">
        <v>24</v>
      </c>
      <c r="BK242" s="197">
        <f>ROUND(I242*H242,2)</f>
        <v>0</v>
      </c>
      <c r="BL242" s="21" t="s">
        <v>160</v>
      </c>
      <c r="BM242" s="21" t="s">
        <v>423</v>
      </c>
    </row>
    <row r="243" spans="2:65" s="1" customFormat="1" ht="24">
      <c r="B243" s="38"/>
      <c r="C243" s="60"/>
      <c r="D243" s="210" t="s">
        <v>240</v>
      </c>
      <c r="E243" s="60"/>
      <c r="F243" s="214" t="s">
        <v>424</v>
      </c>
      <c r="G243" s="60"/>
      <c r="H243" s="60"/>
      <c r="I243" s="156"/>
      <c r="J243" s="60"/>
      <c r="K243" s="60"/>
      <c r="L243" s="58"/>
      <c r="M243" s="215"/>
      <c r="N243" s="39"/>
      <c r="O243" s="39"/>
      <c r="P243" s="39"/>
      <c r="Q243" s="39"/>
      <c r="R243" s="39"/>
      <c r="S243" s="39"/>
      <c r="T243" s="75"/>
      <c r="AT243" s="21" t="s">
        <v>240</v>
      </c>
      <c r="AU243" s="21" t="s">
        <v>168</v>
      </c>
    </row>
    <row r="244" spans="2:65" s="11" customFormat="1" ht="12">
      <c r="B244" s="198"/>
      <c r="C244" s="199"/>
      <c r="D244" s="210" t="s">
        <v>162</v>
      </c>
      <c r="E244" s="211" t="s">
        <v>22</v>
      </c>
      <c r="F244" s="212" t="s">
        <v>425</v>
      </c>
      <c r="G244" s="199"/>
      <c r="H244" s="213">
        <v>24</v>
      </c>
      <c r="I244" s="204"/>
      <c r="J244" s="199"/>
      <c r="K244" s="199"/>
      <c r="L244" s="205"/>
      <c r="M244" s="206"/>
      <c r="N244" s="207"/>
      <c r="O244" s="207"/>
      <c r="P244" s="207"/>
      <c r="Q244" s="207"/>
      <c r="R244" s="207"/>
      <c r="S244" s="207"/>
      <c r="T244" s="208"/>
      <c r="AT244" s="209" t="s">
        <v>162</v>
      </c>
      <c r="AU244" s="209" t="s">
        <v>168</v>
      </c>
      <c r="AV244" s="11" t="s">
        <v>84</v>
      </c>
      <c r="AW244" s="11" t="s">
        <v>164</v>
      </c>
      <c r="AX244" s="11" t="s">
        <v>75</v>
      </c>
      <c r="AY244" s="209" t="s">
        <v>153</v>
      </c>
    </row>
    <row r="245" spans="2:65" s="11" customFormat="1" ht="12">
      <c r="B245" s="198"/>
      <c r="C245" s="199"/>
      <c r="D245" s="200" t="s">
        <v>162</v>
      </c>
      <c r="E245" s="201" t="s">
        <v>22</v>
      </c>
      <c r="F245" s="202" t="s">
        <v>426</v>
      </c>
      <c r="G245" s="199"/>
      <c r="H245" s="203">
        <v>5.4</v>
      </c>
      <c r="I245" s="204"/>
      <c r="J245" s="199"/>
      <c r="K245" s="199"/>
      <c r="L245" s="205"/>
      <c r="M245" s="206"/>
      <c r="N245" s="207"/>
      <c r="O245" s="207"/>
      <c r="P245" s="207"/>
      <c r="Q245" s="207"/>
      <c r="R245" s="207"/>
      <c r="S245" s="207"/>
      <c r="T245" s="208"/>
      <c r="AT245" s="209" t="s">
        <v>162</v>
      </c>
      <c r="AU245" s="209" t="s">
        <v>168</v>
      </c>
      <c r="AV245" s="11" t="s">
        <v>84</v>
      </c>
      <c r="AW245" s="11" t="s">
        <v>164</v>
      </c>
      <c r="AX245" s="11" t="s">
        <v>75</v>
      </c>
      <c r="AY245" s="209" t="s">
        <v>153</v>
      </c>
    </row>
    <row r="246" spans="2:65" s="1" customFormat="1" ht="20.399999999999999" customHeight="1">
      <c r="B246" s="38"/>
      <c r="C246" s="217" t="s">
        <v>427</v>
      </c>
      <c r="D246" s="217" t="s">
        <v>279</v>
      </c>
      <c r="E246" s="218" t="s">
        <v>428</v>
      </c>
      <c r="F246" s="219" t="s">
        <v>429</v>
      </c>
      <c r="G246" s="220" t="s">
        <v>328</v>
      </c>
      <c r="H246" s="221">
        <v>25.2</v>
      </c>
      <c r="I246" s="222"/>
      <c r="J246" s="223">
        <f>ROUND(I246*H246,2)</f>
        <v>0</v>
      </c>
      <c r="K246" s="219" t="s">
        <v>159</v>
      </c>
      <c r="L246" s="224"/>
      <c r="M246" s="225" t="s">
        <v>22</v>
      </c>
      <c r="N246" s="226" t="s">
        <v>46</v>
      </c>
      <c r="O246" s="39"/>
      <c r="P246" s="195">
        <f>O246*H246</f>
        <v>0</v>
      </c>
      <c r="Q246" s="195">
        <v>5.0000000000000001E-4</v>
      </c>
      <c r="R246" s="195">
        <f>Q246*H246</f>
        <v>1.26E-2</v>
      </c>
      <c r="S246" s="195">
        <v>0</v>
      </c>
      <c r="T246" s="196">
        <f>S246*H246</f>
        <v>0</v>
      </c>
      <c r="AR246" s="21" t="s">
        <v>192</v>
      </c>
      <c r="AT246" s="21" t="s">
        <v>279</v>
      </c>
      <c r="AU246" s="21" t="s">
        <v>168</v>
      </c>
      <c r="AY246" s="21" t="s">
        <v>153</v>
      </c>
      <c r="BE246" s="197">
        <f>IF(N246="základní",J246,0)</f>
        <v>0</v>
      </c>
      <c r="BF246" s="197">
        <f>IF(N246="snížená",J246,0)</f>
        <v>0</v>
      </c>
      <c r="BG246" s="197">
        <f>IF(N246="zákl. přenesená",J246,0)</f>
        <v>0</v>
      </c>
      <c r="BH246" s="197">
        <f>IF(N246="sníž. přenesená",J246,0)</f>
        <v>0</v>
      </c>
      <c r="BI246" s="197">
        <f>IF(N246="nulová",J246,0)</f>
        <v>0</v>
      </c>
      <c r="BJ246" s="21" t="s">
        <v>24</v>
      </c>
      <c r="BK246" s="197">
        <f>ROUND(I246*H246,2)</f>
        <v>0</v>
      </c>
      <c r="BL246" s="21" t="s">
        <v>160</v>
      </c>
      <c r="BM246" s="21" t="s">
        <v>430</v>
      </c>
    </row>
    <row r="247" spans="2:65" s="11" customFormat="1" ht="12">
      <c r="B247" s="198"/>
      <c r="C247" s="199"/>
      <c r="D247" s="210" t="s">
        <v>162</v>
      </c>
      <c r="E247" s="211" t="s">
        <v>22</v>
      </c>
      <c r="F247" s="212" t="s">
        <v>425</v>
      </c>
      <c r="G247" s="199"/>
      <c r="H247" s="213">
        <v>24</v>
      </c>
      <c r="I247" s="204"/>
      <c r="J247" s="199"/>
      <c r="K247" s="199"/>
      <c r="L247" s="205"/>
      <c r="M247" s="206"/>
      <c r="N247" s="207"/>
      <c r="O247" s="207"/>
      <c r="P247" s="207"/>
      <c r="Q247" s="207"/>
      <c r="R247" s="207"/>
      <c r="S247" s="207"/>
      <c r="T247" s="208"/>
      <c r="AT247" s="209" t="s">
        <v>162</v>
      </c>
      <c r="AU247" s="209" t="s">
        <v>168</v>
      </c>
      <c r="AV247" s="11" t="s">
        <v>84</v>
      </c>
      <c r="AW247" s="11" t="s">
        <v>164</v>
      </c>
      <c r="AX247" s="11" t="s">
        <v>75</v>
      </c>
      <c r="AY247" s="209" t="s">
        <v>153</v>
      </c>
    </row>
    <row r="248" spans="2:65" s="11" customFormat="1" ht="12">
      <c r="B248" s="198"/>
      <c r="C248" s="199"/>
      <c r="D248" s="200" t="s">
        <v>162</v>
      </c>
      <c r="E248" s="199"/>
      <c r="F248" s="202" t="s">
        <v>431</v>
      </c>
      <c r="G248" s="199"/>
      <c r="H248" s="203">
        <v>25.2</v>
      </c>
      <c r="I248" s="204"/>
      <c r="J248" s="199"/>
      <c r="K248" s="199"/>
      <c r="L248" s="205"/>
      <c r="M248" s="206"/>
      <c r="N248" s="207"/>
      <c r="O248" s="207"/>
      <c r="P248" s="207"/>
      <c r="Q248" s="207"/>
      <c r="R248" s="207"/>
      <c r="S248" s="207"/>
      <c r="T248" s="208"/>
      <c r="AT248" s="209" t="s">
        <v>162</v>
      </c>
      <c r="AU248" s="209" t="s">
        <v>168</v>
      </c>
      <c r="AV248" s="11" t="s">
        <v>84</v>
      </c>
      <c r="AW248" s="11" t="s">
        <v>6</v>
      </c>
      <c r="AX248" s="11" t="s">
        <v>24</v>
      </c>
      <c r="AY248" s="209" t="s">
        <v>153</v>
      </c>
    </row>
    <row r="249" spans="2:65" s="1" customFormat="1" ht="20.399999999999999" customHeight="1">
      <c r="B249" s="38"/>
      <c r="C249" s="217" t="s">
        <v>432</v>
      </c>
      <c r="D249" s="217" t="s">
        <v>279</v>
      </c>
      <c r="E249" s="218" t="s">
        <v>433</v>
      </c>
      <c r="F249" s="219" t="s">
        <v>434</v>
      </c>
      <c r="G249" s="220" t="s">
        <v>328</v>
      </c>
      <c r="H249" s="221">
        <v>5.67</v>
      </c>
      <c r="I249" s="222"/>
      <c r="J249" s="223">
        <f>ROUND(I249*H249,2)</f>
        <v>0</v>
      </c>
      <c r="K249" s="219" t="s">
        <v>159</v>
      </c>
      <c r="L249" s="224"/>
      <c r="M249" s="225" t="s">
        <v>22</v>
      </c>
      <c r="N249" s="226" t="s">
        <v>46</v>
      </c>
      <c r="O249" s="39"/>
      <c r="P249" s="195">
        <f>O249*H249</f>
        <v>0</v>
      </c>
      <c r="Q249" s="195">
        <v>3.0000000000000001E-5</v>
      </c>
      <c r="R249" s="195">
        <f>Q249*H249</f>
        <v>1.7010000000000001E-4</v>
      </c>
      <c r="S249" s="195">
        <v>0</v>
      </c>
      <c r="T249" s="196">
        <f>S249*H249</f>
        <v>0</v>
      </c>
      <c r="AR249" s="21" t="s">
        <v>192</v>
      </c>
      <c r="AT249" s="21" t="s">
        <v>279</v>
      </c>
      <c r="AU249" s="21" t="s">
        <v>168</v>
      </c>
      <c r="AY249" s="21" t="s">
        <v>153</v>
      </c>
      <c r="BE249" s="197">
        <f>IF(N249="základní",J249,0)</f>
        <v>0</v>
      </c>
      <c r="BF249" s="197">
        <f>IF(N249="snížená",J249,0)</f>
        <v>0</v>
      </c>
      <c r="BG249" s="197">
        <f>IF(N249="zákl. přenesená",J249,0)</f>
        <v>0</v>
      </c>
      <c r="BH249" s="197">
        <f>IF(N249="sníž. přenesená",J249,0)</f>
        <v>0</v>
      </c>
      <c r="BI249" s="197">
        <f>IF(N249="nulová",J249,0)</f>
        <v>0</v>
      </c>
      <c r="BJ249" s="21" t="s">
        <v>24</v>
      </c>
      <c r="BK249" s="197">
        <f>ROUND(I249*H249,2)</f>
        <v>0</v>
      </c>
      <c r="BL249" s="21" t="s">
        <v>160</v>
      </c>
      <c r="BM249" s="21" t="s">
        <v>435</v>
      </c>
    </row>
    <row r="250" spans="2:65" s="1" customFormat="1" ht="12">
      <c r="B250" s="38"/>
      <c r="C250" s="60"/>
      <c r="D250" s="210" t="s">
        <v>240</v>
      </c>
      <c r="E250" s="60"/>
      <c r="F250" s="214" t="s">
        <v>434</v>
      </c>
      <c r="G250" s="60"/>
      <c r="H250" s="60"/>
      <c r="I250" s="156"/>
      <c r="J250" s="60"/>
      <c r="K250" s="60"/>
      <c r="L250" s="58"/>
      <c r="M250" s="215"/>
      <c r="N250" s="39"/>
      <c r="O250" s="39"/>
      <c r="P250" s="39"/>
      <c r="Q250" s="39"/>
      <c r="R250" s="39"/>
      <c r="S250" s="39"/>
      <c r="T250" s="75"/>
      <c r="AT250" s="21" t="s">
        <v>240</v>
      </c>
      <c r="AU250" s="21" t="s">
        <v>168</v>
      </c>
    </row>
    <row r="251" spans="2:65" s="11" customFormat="1" ht="12">
      <c r="B251" s="198"/>
      <c r="C251" s="199"/>
      <c r="D251" s="210" t="s">
        <v>162</v>
      </c>
      <c r="E251" s="211" t="s">
        <v>22</v>
      </c>
      <c r="F251" s="212" t="s">
        <v>426</v>
      </c>
      <c r="G251" s="199"/>
      <c r="H251" s="213">
        <v>5.4</v>
      </c>
      <c r="I251" s="204"/>
      <c r="J251" s="199"/>
      <c r="K251" s="199"/>
      <c r="L251" s="205"/>
      <c r="M251" s="206"/>
      <c r="N251" s="207"/>
      <c r="O251" s="207"/>
      <c r="P251" s="207"/>
      <c r="Q251" s="207"/>
      <c r="R251" s="207"/>
      <c r="S251" s="207"/>
      <c r="T251" s="208"/>
      <c r="AT251" s="209" t="s">
        <v>162</v>
      </c>
      <c r="AU251" s="209" t="s">
        <v>168</v>
      </c>
      <c r="AV251" s="11" t="s">
        <v>84</v>
      </c>
      <c r="AW251" s="11" t="s">
        <v>164</v>
      </c>
      <c r="AX251" s="11" t="s">
        <v>75</v>
      </c>
      <c r="AY251" s="209" t="s">
        <v>153</v>
      </c>
    </row>
    <row r="252" spans="2:65" s="11" customFormat="1" ht="12">
      <c r="B252" s="198"/>
      <c r="C252" s="199"/>
      <c r="D252" s="210" t="s">
        <v>162</v>
      </c>
      <c r="E252" s="199"/>
      <c r="F252" s="212" t="s">
        <v>436</v>
      </c>
      <c r="G252" s="199"/>
      <c r="H252" s="213">
        <v>5.67</v>
      </c>
      <c r="I252" s="204"/>
      <c r="J252" s="199"/>
      <c r="K252" s="199"/>
      <c r="L252" s="205"/>
      <c r="M252" s="206"/>
      <c r="N252" s="207"/>
      <c r="O252" s="207"/>
      <c r="P252" s="207"/>
      <c r="Q252" s="207"/>
      <c r="R252" s="207"/>
      <c r="S252" s="207"/>
      <c r="T252" s="208"/>
      <c r="AT252" s="209" t="s">
        <v>162</v>
      </c>
      <c r="AU252" s="209" t="s">
        <v>168</v>
      </c>
      <c r="AV252" s="11" t="s">
        <v>84</v>
      </c>
      <c r="AW252" s="11" t="s">
        <v>6</v>
      </c>
      <c r="AX252" s="11" t="s">
        <v>24</v>
      </c>
      <c r="AY252" s="209" t="s">
        <v>153</v>
      </c>
    </row>
    <row r="253" spans="2:65" s="10" customFormat="1" ht="22.35" customHeight="1">
      <c r="B253" s="169"/>
      <c r="C253" s="170"/>
      <c r="D253" s="183" t="s">
        <v>74</v>
      </c>
      <c r="E253" s="184" t="s">
        <v>437</v>
      </c>
      <c r="F253" s="184" t="s">
        <v>438</v>
      </c>
      <c r="G253" s="170"/>
      <c r="H253" s="170"/>
      <c r="I253" s="173"/>
      <c r="J253" s="185">
        <f>BK253</f>
        <v>0</v>
      </c>
      <c r="K253" s="170"/>
      <c r="L253" s="175"/>
      <c r="M253" s="176"/>
      <c r="N253" s="177"/>
      <c r="O253" s="177"/>
      <c r="P253" s="178">
        <f>SUM(P254:P255)</f>
        <v>0</v>
      </c>
      <c r="Q253" s="177"/>
      <c r="R253" s="178">
        <f>SUM(R254:R255)</f>
        <v>0.19320000000000001</v>
      </c>
      <c r="S253" s="177"/>
      <c r="T253" s="179">
        <f>SUM(T254:T255)</f>
        <v>0</v>
      </c>
      <c r="AR253" s="180" t="s">
        <v>24</v>
      </c>
      <c r="AT253" s="181" t="s">
        <v>74</v>
      </c>
      <c r="AU253" s="181" t="s">
        <v>84</v>
      </c>
      <c r="AY253" s="180" t="s">
        <v>153</v>
      </c>
      <c r="BK253" s="182">
        <f>SUM(BK254:BK255)</f>
        <v>0</v>
      </c>
    </row>
    <row r="254" spans="2:65" s="1" customFormat="1" ht="28.8" customHeight="1">
      <c r="B254" s="38"/>
      <c r="C254" s="186" t="s">
        <v>439</v>
      </c>
      <c r="D254" s="186" t="s">
        <v>155</v>
      </c>
      <c r="E254" s="187" t="s">
        <v>440</v>
      </c>
      <c r="F254" s="188" t="s">
        <v>441</v>
      </c>
      <c r="G254" s="189" t="s">
        <v>225</v>
      </c>
      <c r="H254" s="190">
        <v>1.84</v>
      </c>
      <c r="I254" s="191"/>
      <c r="J254" s="192">
        <f>ROUND(I254*H254,2)</f>
        <v>0</v>
      </c>
      <c r="K254" s="188" t="s">
        <v>159</v>
      </c>
      <c r="L254" s="58"/>
      <c r="M254" s="193" t="s">
        <v>22</v>
      </c>
      <c r="N254" s="194" t="s">
        <v>46</v>
      </c>
      <c r="O254" s="39"/>
      <c r="P254" s="195">
        <f>O254*H254</f>
        <v>0</v>
      </c>
      <c r="Q254" s="195">
        <v>0.105</v>
      </c>
      <c r="R254" s="195">
        <f>Q254*H254</f>
        <v>0.19320000000000001</v>
      </c>
      <c r="S254" s="195">
        <v>0</v>
      </c>
      <c r="T254" s="196">
        <f>S254*H254</f>
        <v>0</v>
      </c>
      <c r="AR254" s="21" t="s">
        <v>160</v>
      </c>
      <c r="AT254" s="21" t="s">
        <v>155</v>
      </c>
      <c r="AU254" s="21" t="s">
        <v>168</v>
      </c>
      <c r="AY254" s="21" t="s">
        <v>153</v>
      </c>
      <c r="BE254" s="197">
        <f>IF(N254="základní",J254,0)</f>
        <v>0</v>
      </c>
      <c r="BF254" s="197">
        <f>IF(N254="snížená",J254,0)</f>
        <v>0</v>
      </c>
      <c r="BG254" s="197">
        <f>IF(N254="zákl. přenesená",J254,0)</f>
        <v>0</v>
      </c>
      <c r="BH254" s="197">
        <f>IF(N254="sníž. přenesená",J254,0)</f>
        <v>0</v>
      </c>
      <c r="BI254" s="197">
        <f>IF(N254="nulová",J254,0)</f>
        <v>0</v>
      </c>
      <c r="BJ254" s="21" t="s">
        <v>24</v>
      </c>
      <c r="BK254" s="197">
        <f>ROUND(I254*H254,2)</f>
        <v>0</v>
      </c>
      <c r="BL254" s="21" t="s">
        <v>160</v>
      </c>
      <c r="BM254" s="21" t="s">
        <v>442</v>
      </c>
    </row>
    <row r="255" spans="2:65" s="11" customFormat="1" ht="12">
      <c r="B255" s="198"/>
      <c r="C255" s="199"/>
      <c r="D255" s="210" t="s">
        <v>162</v>
      </c>
      <c r="E255" s="211" t="s">
        <v>22</v>
      </c>
      <c r="F255" s="212" t="s">
        <v>443</v>
      </c>
      <c r="G255" s="199"/>
      <c r="H255" s="213">
        <v>1.84</v>
      </c>
      <c r="I255" s="204"/>
      <c r="J255" s="199"/>
      <c r="K255" s="199"/>
      <c r="L255" s="205"/>
      <c r="M255" s="206"/>
      <c r="N255" s="207"/>
      <c r="O255" s="207"/>
      <c r="P255" s="207"/>
      <c r="Q255" s="207"/>
      <c r="R255" s="207"/>
      <c r="S255" s="207"/>
      <c r="T255" s="208"/>
      <c r="AT255" s="209" t="s">
        <v>162</v>
      </c>
      <c r="AU255" s="209" t="s">
        <v>168</v>
      </c>
      <c r="AV255" s="11" t="s">
        <v>84</v>
      </c>
      <c r="AW255" s="11" t="s">
        <v>164</v>
      </c>
      <c r="AX255" s="11" t="s">
        <v>75</v>
      </c>
      <c r="AY255" s="209" t="s">
        <v>153</v>
      </c>
    </row>
    <row r="256" spans="2:65" s="10" customFormat="1" ht="22.35" customHeight="1">
      <c r="B256" s="169"/>
      <c r="C256" s="170"/>
      <c r="D256" s="183" t="s">
        <v>74</v>
      </c>
      <c r="E256" s="184" t="s">
        <v>444</v>
      </c>
      <c r="F256" s="184" t="s">
        <v>445</v>
      </c>
      <c r="G256" s="170"/>
      <c r="H256" s="170"/>
      <c r="I256" s="173"/>
      <c r="J256" s="185">
        <f>BK256</f>
        <v>0</v>
      </c>
      <c r="K256" s="170"/>
      <c r="L256" s="175"/>
      <c r="M256" s="176"/>
      <c r="N256" s="177"/>
      <c r="O256" s="177"/>
      <c r="P256" s="178">
        <f>SUM(P257:P265)</f>
        <v>0</v>
      </c>
      <c r="Q256" s="177"/>
      <c r="R256" s="178">
        <f>SUM(R257:R265)</f>
        <v>7.4550000000000007E-4</v>
      </c>
      <c r="S256" s="177"/>
      <c r="T256" s="179">
        <f>SUM(T257:T265)</f>
        <v>0</v>
      </c>
      <c r="AR256" s="180" t="s">
        <v>24</v>
      </c>
      <c r="AT256" s="181" t="s">
        <v>74</v>
      </c>
      <c r="AU256" s="181" t="s">
        <v>84</v>
      </c>
      <c r="AY256" s="180" t="s">
        <v>153</v>
      </c>
      <c r="BK256" s="182">
        <f>SUM(BK257:BK265)</f>
        <v>0</v>
      </c>
    </row>
    <row r="257" spans="2:65" s="1" customFormat="1" ht="20.399999999999999" customHeight="1">
      <c r="B257" s="38"/>
      <c r="C257" s="186" t="s">
        <v>446</v>
      </c>
      <c r="D257" s="186" t="s">
        <v>155</v>
      </c>
      <c r="E257" s="187" t="s">
        <v>447</v>
      </c>
      <c r="F257" s="188" t="s">
        <v>448</v>
      </c>
      <c r="G257" s="189" t="s">
        <v>334</v>
      </c>
      <c r="H257" s="190">
        <v>1</v>
      </c>
      <c r="I257" s="191"/>
      <c r="J257" s="192">
        <f>ROUND(I257*H257,2)</f>
        <v>0</v>
      </c>
      <c r="K257" s="188" t="s">
        <v>159</v>
      </c>
      <c r="L257" s="58"/>
      <c r="M257" s="193" t="s">
        <v>22</v>
      </c>
      <c r="N257" s="194" t="s">
        <v>46</v>
      </c>
      <c r="O257" s="39"/>
      <c r="P257" s="195">
        <f>O257*H257</f>
        <v>0</v>
      </c>
      <c r="Q257" s="195">
        <v>0</v>
      </c>
      <c r="R257" s="195">
        <f>Q257*H257</f>
        <v>0</v>
      </c>
      <c r="S257" s="195">
        <v>0</v>
      </c>
      <c r="T257" s="196">
        <f>S257*H257</f>
        <v>0</v>
      </c>
      <c r="AR257" s="21" t="s">
        <v>160</v>
      </c>
      <c r="AT257" s="21" t="s">
        <v>155</v>
      </c>
      <c r="AU257" s="21" t="s">
        <v>168</v>
      </c>
      <c r="AY257" s="21" t="s">
        <v>153</v>
      </c>
      <c r="BE257" s="197">
        <f>IF(N257="základní",J257,0)</f>
        <v>0</v>
      </c>
      <c r="BF257" s="197">
        <f>IF(N257="snížená",J257,0)</f>
        <v>0</v>
      </c>
      <c r="BG257" s="197">
        <f>IF(N257="zákl. přenesená",J257,0)</f>
        <v>0</v>
      </c>
      <c r="BH257" s="197">
        <f>IF(N257="sníž. přenesená",J257,0)</f>
        <v>0</v>
      </c>
      <c r="BI257" s="197">
        <f>IF(N257="nulová",J257,0)</f>
        <v>0</v>
      </c>
      <c r="BJ257" s="21" t="s">
        <v>24</v>
      </c>
      <c r="BK257" s="197">
        <f>ROUND(I257*H257,2)</f>
        <v>0</v>
      </c>
      <c r="BL257" s="21" t="s">
        <v>160</v>
      </c>
      <c r="BM257" s="21" t="s">
        <v>449</v>
      </c>
    </row>
    <row r="258" spans="2:65" s="1" customFormat="1" ht="20.399999999999999" customHeight="1">
      <c r="B258" s="38"/>
      <c r="C258" s="217" t="s">
        <v>450</v>
      </c>
      <c r="D258" s="217" t="s">
        <v>279</v>
      </c>
      <c r="E258" s="218" t="s">
        <v>451</v>
      </c>
      <c r="F258" s="219" t="s">
        <v>452</v>
      </c>
      <c r="G258" s="220" t="s">
        <v>334</v>
      </c>
      <c r="H258" s="221">
        <v>1.05</v>
      </c>
      <c r="I258" s="222"/>
      <c r="J258" s="223">
        <f>ROUND(I258*H258,2)</f>
        <v>0</v>
      </c>
      <c r="K258" s="219" t="s">
        <v>159</v>
      </c>
      <c r="L258" s="224"/>
      <c r="M258" s="225" t="s">
        <v>22</v>
      </c>
      <c r="N258" s="226" t="s">
        <v>46</v>
      </c>
      <c r="O258" s="39"/>
      <c r="P258" s="195">
        <f>O258*H258</f>
        <v>0</v>
      </c>
      <c r="Q258" s="195">
        <v>1.2E-4</v>
      </c>
      <c r="R258" s="195">
        <f>Q258*H258</f>
        <v>1.26E-4</v>
      </c>
      <c r="S258" s="195">
        <v>0</v>
      </c>
      <c r="T258" s="196">
        <f>S258*H258</f>
        <v>0</v>
      </c>
      <c r="AR258" s="21" t="s">
        <v>192</v>
      </c>
      <c r="AT258" s="21" t="s">
        <v>279</v>
      </c>
      <c r="AU258" s="21" t="s">
        <v>168</v>
      </c>
      <c r="AY258" s="21" t="s">
        <v>153</v>
      </c>
      <c r="BE258" s="197">
        <f>IF(N258="základní",J258,0)</f>
        <v>0</v>
      </c>
      <c r="BF258" s="197">
        <f>IF(N258="snížená",J258,0)</f>
        <v>0</v>
      </c>
      <c r="BG258" s="197">
        <f>IF(N258="zákl. přenesená",J258,0)</f>
        <v>0</v>
      </c>
      <c r="BH258" s="197">
        <f>IF(N258="sníž. přenesená",J258,0)</f>
        <v>0</v>
      </c>
      <c r="BI258" s="197">
        <f>IF(N258="nulová",J258,0)</f>
        <v>0</v>
      </c>
      <c r="BJ258" s="21" t="s">
        <v>24</v>
      </c>
      <c r="BK258" s="197">
        <f>ROUND(I258*H258,2)</f>
        <v>0</v>
      </c>
      <c r="BL258" s="21" t="s">
        <v>160</v>
      </c>
      <c r="BM258" s="21" t="s">
        <v>453</v>
      </c>
    </row>
    <row r="259" spans="2:65" s="1" customFormat="1" ht="12">
      <c r="B259" s="38"/>
      <c r="C259" s="60"/>
      <c r="D259" s="210" t="s">
        <v>240</v>
      </c>
      <c r="E259" s="60"/>
      <c r="F259" s="214" t="s">
        <v>454</v>
      </c>
      <c r="G259" s="60"/>
      <c r="H259" s="60"/>
      <c r="I259" s="156"/>
      <c r="J259" s="60"/>
      <c r="K259" s="60"/>
      <c r="L259" s="58"/>
      <c r="M259" s="215"/>
      <c r="N259" s="39"/>
      <c r="O259" s="39"/>
      <c r="P259" s="39"/>
      <c r="Q259" s="39"/>
      <c r="R259" s="39"/>
      <c r="S259" s="39"/>
      <c r="T259" s="75"/>
      <c r="AT259" s="21" t="s">
        <v>240</v>
      </c>
      <c r="AU259" s="21" t="s">
        <v>168</v>
      </c>
    </row>
    <row r="260" spans="2:65" s="11" customFormat="1" ht="12">
      <c r="B260" s="198"/>
      <c r="C260" s="199"/>
      <c r="D260" s="200" t="s">
        <v>162</v>
      </c>
      <c r="E260" s="199"/>
      <c r="F260" s="202" t="s">
        <v>455</v>
      </c>
      <c r="G260" s="199"/>
      <c r="H260" s="203">
        <v>1.05</v>
      </c>
      <c r="I260" s="204"/>
      <c r="J260" s="199"/>
      <c r="K260" s="199"/>
      <c r="L260" s="205"/>
      <c r="M260" s="206"/>
      <c r="N260" s="207"/>
      <c r="O260" s="207"/>
      <c r="P260" s="207"/>
      <c r="Q260" s="207"/>
      <c r="R260" s="207"/>
      <c r="S260" s="207"/>
      <c r="T260" s="208"/>
      <c r="AT260" s="209" t="s">
        <v>162</v>
      </c>
      <c r="AU260" s="209" t="s">
        <v>168</v>
      </c>
      <c r="AV260" s="11" t="s">
        <v>84</v>
      </c>
      <c r="AW260" s="11" t="s">
        <v>6</v>
      </c>
      <c r="AX260" s="11" t="s">
        <v>24</v>
      </c>
      <c r="AY260" s="209" t="s">
        <v>153</v>
      </c>
    </row>
    <row r="261" spans="2:65" s="1" customFormat="1" ht="20.399999999999999" customHeight="1">
      <c r="B261" s="38"/>
      <c r="C261" s="186" t="s">
        <v>456</v>
      </c>
      <c r="D261" s="186" t="s">
        <v>155</v>
      </c>
      <c r="E261" s="187" t="s">
        <v>457</v>
      </c>
      <c r="F261" s="188" t="s">
        <v>458</v>
      </c>
      <c r="G261" s="189" t="s">
        <v>334</v>
      </c>
      <c r="H261" s="190">
        <v>1</v>
      </c>
      <c r="I261" s="191"/>
      <c r="J261" s="192">
        <f>ROUND(I261*H261,2)</f>
        <v>0</v>
      </c>
      <c r="K261" s="188" t="s">
        <v>159</v>
      </c>
      <c r="L261" s="58"/>
      <c r="M261" s="193" t="s">
        <v>22</v>
      </c>
      <c r="N261" s="194" t="s">
        <v>46</v>
      </c>
      <c r="O261" s="39"/>
      <c r="P261" s="195">
        <f>O261*H261</f>
        <v>0</v>
      </c>
      <c r="Q261" s="195">
        <v>0</v>
      </c>
      <c r="R261" s="195">
        <f>Q261*H261</f>
        <v>0</v>
      </c>
      <c r="S261" s="195">
        <v>0</v>
      </c>
      <c r="T261" s="196">
        <f>S261*H261</f>
        <v>0</v>
      </c>
      <c r="AR261" s="21" t="s">
        <v>160</v>
      </c>
      <c r="AT261" s="21" t="s">
        <v>155</v>
      </c>
      <c r="AU261" s="21" t="s">
        <v>168</v>
      </c>
      <c r="AY261" s="21" t="s">
        <v>153</v>
      </c>
      <c r="BE261" s="197">
        <f>IF(N261="základní",J261,0)</f>
        <v>0</v>
      </c>
      <c r="BF261" s="197">
        <f>IF(N261="snížená",J261,0)</f>
        <v>0</v>
      </c>
      <c r="BG261" s="197">
        <f>IF(N261="zákl. přenesená",J261,0)</f>
        <v>0</v>
      </c>
      <c r="BH261" s="197">
        <f>IF(N261="sníž. přenesená",J261,0)</f>
        <v>0</v>
      </c>
      <c r="BI261" s="197">
        <f>IF(N261="nulová",J261,0)</f>
        <v>0</v>
      </c>
      <c r="BJ261" s="21" t="s">
        <v>24</v>
      </c>
      <c r="BK261" s="197">
        <f>ROUND(I261*H261,2)</f>
        <v>0</v>
      </c>
      <c r="BL261" s="21" t="s">
        <v>160</v>
      </c>
      <c r="BM261" s="21" t="s">
        <v>459</v>
      </c>
    </row>
    <row r="262" spans="2:65" s="1" customFormat="1" ht="20.399999999999999" customHeight="1">
      <c r="B262" s="38"/>
      <c r="C262" s="217" t="s">
        <v>460</v>
      </c>
      <c r="D262" s="217" t="s">
        <v>279</v>
      </c>
      <c r="E262" s="218" t="s">
        <v>461</v>
      </c>
      <c r="F262" s="219" t="s">
        <v>462</v>
      </c>
      <c r="G262" s="220" t="s">
        <v>334</v>
      </c>
      <c r="H262" s="221">
        <v>0.52500000000000002</v>
      </c>
      <c r="I262" s="222"/>
      <c r="J262" s="223">
        <f>ROUND(I262*H262,2)</f>
        <v>0</v>
      </c>
      <c r="K262" s="219" t="s">
        <v>159</v>
      </c>
      <c r="L262" s="224"/>
      <c r="M262" s="225" t="s">
        <v>22</v>
      </c>
      <c r="N262" s="226" t="s">
        <v>46</v>
      </c>
      <c r="O262" s="39"/>
      <c r="P262" s="195">
        <f>O262*H262</f>
        <v>0</v>
      </c>
      <c r="Q262" s="195">
        <v>1.1800000000000001E-3</v>
      </c>
      <c r="R262" s="195">
        <f>Q262*H262</f>
        <v>6.1950000000000004E-4</v>
      </c>
      <c r="S262" s="195">
        <v>0</v>
      </c>
      <c r="T262" s="196">
        <f>S262*H262</f>
        <v>0</v>
      </c>
      <c r="AR262" s="21" t="s">
        <v>192</v>
      </c>
      <c r="AT262" s="21" t="s">
        <v>279</v>
      </c>
      <c r="AU262" s="21" t="s">
        <v>168</v>
      </c>
      <c r="AY262" s="21" t="s">
        <v>153</v>
      </c>
      <c r="BE262" s="197">
        <f>IF(N262="základní",J262,0)</f>
        <v>0</v>
      </c>
      <c r="BF262" s="197">
        <f>IF(N262="snížená",J262,0)</f>
        <v>0</v>
      </c>
      <c r="BG262" s="197">
        <f>IF(N262="zákl. přenesená",J262,0)</f>
        <v>0</v>
      </c>
      <c r="BH262" s="197">
        <f>IF(N262="sníž. přenesená",J262,0)</f>
        <v>0</v>
      </c>
      <c r="BI262" s="197">
        <f>IF(N262="nulová",J262,0)</f>
        <v>0</v>
      </c>
      <c r="BJ262" s="21" t="s">
        <v>24</v>
      </c>
      <c r="BK262" s="197">
        <f>ROUND(I262*H262,2)</f>
        <v>0</v>
      </c>
      <c r="BL262" s="21" t="s">
        <v>160</v>
      </c>
      <c r="BM262" s="21" t="s">
        <v>463</v>
      </c>
    </row>
    <row r="263" spans="2:65" s="1" customFormat="1" ht="12">
      <c r="B263" s="38"/>
      <c r="C263" s="60"/>
      <c r="D263" s="210" t="s">
        <v>240</v>
      </c>
      <c r="E263" s="60"/>
      <c r="F263" s="214" t="s">
        <v>464</v>
      </c>
      <c r="G263" s="60"/>
      <c r="H263" s="60"/>
      <c r="I263" s="156"/>
      <c r="J263" s="60"/>
      <c r="K263" s="60"/>
      <c r="L263" s="58"/>
      <c r="M263" s="215"/>
      <c r="N263" s="39"/>
      <c r="O263" s="39"/>
      <c r="P263" s="39"/>
      <c r="Q263" s="39"/>
      <c r="R263" s="39"/>
      <c r="S263" s="39"/>
      <c r="T263" s="75"/>
      <c r="AT263" s="21" t="s">
        <v>240</v>
      </c>
      <c r="AU263" s="21" t="s">
        <v>168</v>
      </c>
    </row>
    <row r="264" spans="2:65" s="11" customFormat="1" ht="12">
      <c r="B264" s="198"/>
      <c r="C264" s="199"/>
      <c r="D264" s="210" t="s">
        <v>162</v>
      </c>
      <c r="E264" s="211" t="s">
        <v>22</v>
      </c>
      <c r="F264" s="212" t="s">
        <v>465</v>
      </c>
      <c r="G264" s="199"/>
      <c r="H264" s="213">
        <v>0.5</v>
      </c>
      <c r="I264" s="204"/>
      <c r="J264" s="199"/>
      <c r="K264" s="199"/>
      <c r="L264" s="205"/>
      <c r="M264" s="206"/>
      <c r="N264" s="207"/>
      <c r="O264" s="207"/>
      <c r="P264" s="207"/>
      <c r="Q264" s="207"/>
      <c r="R264" s="207"/>
      <c r="S264" s="207"/>
      <c r="T264" s="208"/>
      <c r="AT264" s="209" t="s">
        <v>162</v>
      </c>
      <c r="AU264" s="209" t="s">
        <v>168</v>
      </c>
      <c r="AV264" s="11" t="s">
        <v>84</v>
      </c>
      <c r="AW264" s="11" t="s">
        <v>164</v>
      </c>
      <c r="AX264" s="11" t="s">
        <v>75</v>
      </c>
      <c r="AY264" s="209" t="s">
        <v>153</v>
      </c>
    </row>
    <row r="265" spans="2:65" s="11" customFormat="1" ht="12">
      <c r="B265" s="198"/>
      <c r="C265" s="199"/>
      <c r="D265" s="210" t="s">
        <v>162</v>
      </c>
      <c r="E265" s="199"/>
      <c r="F265" s="212" t="s">
        <v>466</v>
      </c>
      <c r="G265" s="199"/>
      <c r="H265" s="213">
        <v>0.52500000000000002</v>
      </c>
      <c r="I265" s="204"/>
      <c r="J265" s="199"/>
      <c r="K265" s="199"/>
      <c r="L265" s="205"/>
      <c r="M265" s="206"/>
      <c r="N265" s="207"/>
      <c r="O265" s="207"/>
      <c r="P265" s="207"/>
      <c r="Q265" s="207"/>
      <c r="R265" s="207"/>
      <c r="S265" s="207"/>
      <c r="T265" s="208"/>
      <c r="AT265" s="209" t="s">
        <v>162</v>
      </c>
      <c r="AU265" s="209" t="s">
        <v>168</v>
      </c>
      <c r="AV265" s="11" t="s">
        <v>84</v>
      </c>
      <c r="AW265" s="11" t="s">
        <v>6</v>
      </c>
      <c r="AX265" s="11" t="s">
        <v>24</v>
      </c>
      <c r="AY265" s="209" t="s">
        <v>153</v>
      </c>
    </row>
    <row r="266" spans="2:65" s="10" customFormat="1" ht="29.85" customHeight="1">
      <c r="B266" s="169"/>
      <c r="C266" s="170"/>
      <c r="D266" s="183" t="s">
        <v>74</v>
      </c>
      <c r="E266" s="184" t="s">
        <v>196</v>
      </c>
      <c r="F266" s="184" t="s">
        <v>467</v>
      </c>
      <c r="G266" s="170"/>
      <c r="H266" s="170"/>
      <c r="I266" s="173"/>
      <c r="J266" s="185">
        <f>BK266</f>
        <v>0</v>
      </c>
      <c r="K266" s="170"/>
      <c r="L266" s="175"/>
      <c r="M266" s="176"/>
      <c r="N266" s="177"/>
      <c r="O266" s="177"/>
      <c r="P266" s="178">
        <f>P267+SUM(P268:P270)+P280+P284</f>
        <v>0</v>
      </c>
      <c r="Q266" s="177"/>
      <c r="R266" s="178">
        <f>R267+SUM(R268:R270)+R280+R284</f>
        <v>1.29244E-3</v>
      </c>
      <c r="S266" s="177"/>
      <c r="T266" s="179">
        <f>T267+SUM(T268:T270)+T280+T284</f>
        <v>8.2118950000000002</v>
      </c>
      <c r="AR266" s="180" t="s">
        <v>24</v>
      </c>
      <c r="AT266" s="181" t="s">
        <v>74</v>
      </c>
      <c r="AU266" s="181" t="s">
        <v>24</v>
      </c>
      <c r="AY266" s="180" t="s">
        <v>153</v>
      </c>
      <c r="BK266" s="182">
        <f>BK267+SUM(BK268:BK270)+BK280+BK284</f>
        <v>0</v>
      </c>
    </row>
    <row r="267" spans="2:65" s="1" customFormat="1" ht="20.399999999999999" customHeight="1">
      <c r="B267" s="38"/>
      <c r="C267" s="186" t="s">
        <v>468</v>
      </c>
      <c r="D267" s="186" t="s">
        <v>155</v>
      </c>
      <c r="E267" s="187" t="s">
        <v>469</v>
      </c>
      <c r="F267" s="188" t="s">
        <v>470</v>
      </c>
      <c r="G267" s="189" t="s">
        <v>328</v>
      </c>
      <c r="H267" s="190">
        <v>35</v>
      </c>
      <c r="I267" s="191"/>
      <c r="J267" s="192">
        <f>ROUND(I267*H267,2)</f>
        <v>0</v>
      </c>
      <c r="K267" s="188" t="s">
        <v>159</v>
      </c>
      <c r="L267" s="58"/>
      <c r="M267" s="193" t="s">
        <v>22</v>
      </c>
      <c r="N267" s="194" t="s">
        <v>46</v>
      </c>
      <c r="O267" s="39"/>
      <c r="P267" s="195">
        <f>O267*H267</f>
        <v>0</v>
      </c>
      <c r="Q267" s="195">
        <v>0</v>
      </c>
      <c r="R267" s="195">
        <f>Q267*H267</f>
        <v>0</v>
      </c>
      <c r="S267" s="195">
        <v>2E-3</v>
      </c>
      <c r="T267" s="196">
        <f>S267*H267</f>
        <v>7.0000000000000007E-2</v>
      </c>
      <c r="AR267" s="21" t="s">
        <v>160</v>
      </c>
      <c r="AT267" s="21" t="s">
        <v>155</v>
      </c>
      <c r="AU267" s="21" t="s">
        <v>84</v>
      </c>
      <c r="AY267" s="21" t="s">
        <v>153</v>
      </c>
      <c r="BE267" s="197">
        <f>IF(N267="základní",J267,0)</f>
        <v>0</v>
      </c>
      <c r="BF267" s="197">
        <f>IF(N267="snížená",J267,0)</f>
        <v>0</v>
      </c>
      <c r="BG267" s="197">
        <f>IF(N267="zákl. přenesená",J267,0)</f>
        <v>0</v>
      </c>
      <c r="BH267" s="197">
        <f>IF(N267="sníž. přenesená",J267,0)</f>
        <v>0</v>
      </c>
      <c r="BI267" s="197">
        <f>IF(N267="nulová",J267,0)</f>
        <v>0</v>
      </c>
      <c r="BJ267" s="21" t="s">
        <v>24</v>
      </c>
      <c r="BK267" s="197">
        <f>ROUND(I267*H267,2)</f>
        <v>0</v>
      </c>
      <c r="BL267" s="21" t="s">
        <v>160</v>
      </c>
      <c r="BM267" s="21" t="s">
        <v>471</v>
      </c>
    </row>
    <row r="268" spans="2:65" s="1" customFormat="1" ht="24">
      <c r="B268" s="38"/>
      <c r="C268" s="60"/>
      <c r="D268" s="210" t="s">
        <v>240</v>
      </c>
      <c r="E268" s="60"/>
      <c r="F268" s="214" t="s">
        <v>472</v>
      </c>
      <c r="G268" s="60"/>
      <c r="H268" s="60"/>
      <c r="I268" s="156"/>
      <c r="J268" s="60"/>
      <c r="K268" s="60"/>
      <c r="L268" s="58"/>
      <c r="M268" s="215"/>
      <c r="N268" s="39"/>
      <c r="O268" s="39"/>
      <c r="P268" s="39"/>
      <c r="Q268" s="39"/>
      <c r="R268" s="39"/>
      <c r="S268" s="39"/>
      <c r="T268" s="75"/>
      <c r="AT268" s="21" t="s">
        <v>240</v>
      </c>
      <c r="AU268" s="21" t="s">
        <v>84</v>
      </c>
    </row>
    <row r="269" spans="2:65" s="11" customFormat="1" ht="12">
      <c r="B269" s="198"/>
      <c r="C269" s="199"/>
      <c r="D269" s="210" t="s">
        <v>162</v>
      </c>
      <c r="E269" s="211" t="s">
        <v>22</v>
      </c>
      <c r="F269" s="212" t="s">
        <v>473</v>
      </c>
      <c r="G269" s="199"/>
      <c r="H269" s="213">
        <v>35</v>
      </c>
      <c r="I269" s="204"/>
      <c r="J269" s="199"/>
      <c r="K269" s="199"/>
      <c r="L269" s="205"/>
      <c r="M269" s="206"/>
      <c r="N269" s="207"/>
      <c r="O269" s="207"/>
      <c r="P269" s="207"/>
      <c r="Q269" s="207"/>
      <c r="R269" s="207"/>
      <c r="S269" s="207"/>
      <c r="T269" s="208"/>
      <c r="AT269" s="209" t="s">
        <v>162</v>
      </c>
      <c r="AU269" s="209" t="s">
        <v>84</v>
      </c>
      <c r="AV269" s="11" t="s">
        <v>84</v>
      </c>
      <c r="AW269" s="11" t="s">
        <v>164</v>
      </c>
      <c r="AX269" s="11" t="s">
        <v>75</v>
      </c>
      <c r="AY269" s="209" t="s">
        <v>153</v>
      </c>
    </row>
    <row r="270" spans="2:65" s="10" customFormat="1" ht="22.35" customHeight="1">
      <c r="B270" s="169"/>
      <c r="C270" s="170"/>
      <c r="D270" s="183" t="s">
        <v>74</v>
      </c>
      <c r="E270" s="184" t="s">
        <v>474</v>
      </c>
      <c r="F270" s="184" t="s">
        <v>475</v>
      </c>
      <c r="G270" s="170"/>
      <c r="H270" s="170"/>
      <c r="I270" s="173"/>
      <c r="J270" s="185">
        <f>BK270</f>
        <v>0</v>
      </c>
      <c r="K270" s="170"/>
      <c r="L270" s="175"/>
      <c r="M270" s="176"/>
      <c r="N270" s="177"/>
      <c r="O270" s="177"/>
      <c r="P270" s="178">
        <f>SUM(P271:P279)</f>
        <v>0</v>
      </c>
      <c r="Q270" s="177"/>
      <c r="R270" s="178">
        <f>SUM(R271:R279)</f>
        <v>0</v>
      </c>
      <c r="S270" s="177"/>
      <c r="T270" s="179">
        <f>SUM(T271:T279)</f>
        <v>0</v>
      </c>
      <c r="AR270" s="180" t="s">
        <v>24</v>
      </c>
      <c r="AT270" s="181" t="s">
        <v>74</v>
      </c>
      <c r="AU270" s="181" t="s">
        <v>84</v>
      </c>
      <c r="AY270" s="180" t="s">
        <v>153</v>
      </c>
      <c r="BK270" s="182">
        <f>SUM(BK271:BK279)</f>
        <v>0</v>
      </c>
    </row>
    <row r="271" spans="2:65" s="1" customFormat="1" ht="20.399999999999999" customHeight="1">
      <c r="B271" s="38"/>
      <c r="C271" s="186" t="s">
        <v>476</v>
      </c>
      <c r="D271" s="186" t="s">
        <v>155</v>
      </c>
      <c r="E271" s="187" t="s">
        <v>477</v>
      </c>
      <c r="F271" s="188" t="s">
        <v>478</v>
      </c>
      <c r="G271" s="189" t="s">
        <v>328</v>
      </c>
      <c r="H271" s="190">
        <v>12</v>
      </c>
      <c r="I271" s="191"/>
      <c r="J271" s="192">
        <f>ROUND(I271*H271,2)</f>
        <v>0</v>
      </c>
      <c r="K271" s="188" t="s">
        <v>159</v>
      </c>
      <c r="L271" s="58"/>
      <c r="M271" s="193" t="s">
        <v>22</v>
      </c>
      <c r="N271" s="194" t="s">
        <v>46</v>
      </c>
      <c r="O271" s="39"/>
      <c r="P271" s="195">
        <f>O271*H271</f>
        <v>0</v>
      </c>
      <c r="Q271" s="195">
        <v>0</v>
      </c>
      <c r="R271" s="195">
        <f>Q271*H271</f>
        <v>0</v>
      </c>
      <c r="S271" s="195">
        <v>0</v>
      </c>
      <c r="T271" s="196">
        <f>S271*H271</f>
        <v>0</v>
      </c>
      <c r="AR271" s="21" t="s">
        <v>160</v>
      </c>
      <c r="AT271" s="21" t="s">
        <v>155</v>
      </c>
      <c r="AU271" s="21" t="s">
        <v>168</v>
      </c>
      <c r="AY271" s="21" t="s">
        <v>153</v>
      </c>
      <c r="BE271" s="197">
        <f>IF(N271="základní",J271,0)</f>
        <v>0</v>
      </c>
      <c r="BF271" s="197">
        <f>IF(N271="snížená",J271,0)</f>
        <v>0</v>
      </c>
      <c r="BG271" s="197">
        <f>IF(N271="zákl. přenesená",J271,0)</f>
        <v>0</v>
      </c>
      <c r="BH271" s="197">
        <f>IF(N271="sníž. přenesená",J271,0)</f>
        <v>0</v>
      </c>
      <c r="BI271" s="197">
        <f>IF(N271="nulová",J271,0)</f>
        <v>0</v>
      </c>
      <c r="BJ271" s="21" t="s">
        <v>24</v>
      </c>
      <c r="BK271" s="197">
        <f>ROUND(I271*H271,2)</f>
        <v>0</v>
      </c>
      <c r="BL271" s="21" t="s">
        <v>160</v>
      </c>
      <c r="BM271" s="21" t="s">
        <v>479</v>
      </c>
    </row>
    <row r="272" spans="2:65" s="1" customFormat="1" ht="28.8" customHeight="1">
      <c r="B272" s="38"/>
      <c r="C272" s="186" t="s">
        <v>480</v>
      </c>
      <c r="D272" s="186" t="s">
        <v>155</v>
      </c>
      <c r="E272" s="187" t="s">
        <v>481</v>
      </c>
      <c r="F272" s="188" t="s">
        <v>482</v>
      </c>
      <c r="G272" s="189" t="s">
        <v>328</v>
      </c>
      <c r="H272" s="190">
        <v>180</v>
      </c>
      <c r="I272" s="191"/>
      <c r="J272" s="192">
        <f>ROUND(I272*H272,2)</f>
        <v>0</v>
      </c>
      <c r="K272" s="188" t="s">
        <v>159</v>
      </c>
      <c r="L272" s="58"/>
      <c r="M272" s="193" t="s">
        <v>22</v>
      </c>
      <c r="N272" s="194" t="s">
        <v>46</v>
      </c>
      <c r="O272" s="39"/>
      <c r="P272" s="195">
        <f>O272*H272</f>
        <v>0</v>
      </c>
      <c r="Q272" s="195">
        <v>0</v>
      </c>
      <c r="R272" s="195">
        <f>Q272*H272</f>
        <v>0</v>
      </c>
      <c r="S272" s="195">
        <v>0</v>
      </c>
      <c r="T272" s="196">
        <f>S272*H272</f>
        <v>0</v>
      </c>
      <c r="AR272" s="21" t="s">
        <v>160</v>
      </c>
      <c r="AT272" s="21" t="s">
        <v>155</v>
      </c>
      <c r="AU272" s="21" t="s">
        <v>168</v>
      </c>
      <c r="AY272" s="21" t="s">
        <v>153</v>
      </c>
      <c r="BE272" s="197">
        <f>IF(N272="základní",J272,0)</f>
        <v>0</v>
      </c>
      <c r="BF272" s="197">
        <f>IF(N272="snížená",J272,0)</f>
        <v>0</v>
      </c>
      <c r="BG272" s="197">
        <f>IF(N272="zákl. přenesená",J272,0)</f>
        <v>0</v>
      </c>
      <c r="BH272" s="197">
        <f>IF(N272="sníž. přenesená",J272,0)</f>
        <v>0</v>
      </c>
      <c r="BI272" s="197">
        <f>IF(N272="nulová",J272,0)</f>
        <v>0</v>
      </c>
      <c r="BJ272" s="21" t="s">
        <v>24</v>
      </c>
      <c r="BK272" s="197">
        <f>ROUND(I272*H272,2)</f>
        <v>0</v>
      </c>
      <c r="BL272" s="21" t="s">
        <v>160</v>
      </c>
      <c r="BM272" s="21" t="s">
        <v>483</v>
      </c>
    </row>
    <row r="273" spans="2:65" s="11" customFormat="1" ht="12">
      <c r="B273" s="198"/>
      <c r="C273" s="199"/>
      <c r="D273" s="200" t="s">
        <v>162</v>
      </c>
      <c r="E273" s="199"/>
      <c r="F273" s="202" t="s">
        <v>484</v>
      </c>
      <c r="G273" s="199"/>
      <c r="H273" s="203">
        <v>180</v>
      </c>
      <c r="I273" s="204"/>
      <c r="J273" s="199"/>
      <c r="K273" s="199"/>
      <c r="L273" s="205"/>
      <c r="M273" s="206"/>
      <c r="N273" s="207"/>
      <c r="O273" s="207"/>
      <c r="P273" s="207"/>
      <c r="Q273" s="207"/>
      <c r="R273" s="207"/>
      <c r="S273" s="207"/>
      <c r="T273" s="208"/>
      <c r="AT273" s="209" t="s">
        <v>162</v>
      </c>
      <c r="AU273" s="209" t="s">
        <v>168</v>
      </c>
      <c r="AV273" s="11" t="s">
        <v>84</v>
      </c>
      <c r="AW273" s="11" t="s">
        <v>6</v>
      </c>
      <c r="AX273" s="11" t="s">
        <v>24</v>
      </c>
      <c r="AY273" s="209" t="s">
        <v>153</v>
      </c>
    </row>
    <row r="274" spans="2:65" s="1" customFormat="1" ht="28.8" customHeight="1">
      <c r="B274" s="38"/>
      <c r="C274" s="186" t="s">
        <v>485</v>
      </c>
      <c r="D274" s="186" t="s">
        <v>155</v>
      </c>
      <c r="E274" s="187" t="s">
        <v>486</v>
      </c>
      <c r="F274" s="188" t="s">
        <v>487</v>
      </c>
      <c r="G274" s="189" t="s">
        <v>328</v>
      </c>
      <c r="H274" s="190">
        <v>12</v>
      </c>
      <c r="I274" s="191"/>
      <c r="J274" s="192">
        <f>ROUND(I274*H274,2)</f>
        <v>0</v>
      </c>
      <c r="K274" s="188" t="s">
        <v>159</v>
      </c>
      <c r="L274" s="58"/>
      <c r="M274" s="193" t="s">
        <v>22</v>
      </c>
      <c r="N274" s="194" t="s">
        <v>46</v>
      </c>
      <c r="O274" s="39"/>
      <c r="P274" s="195">
        <f>O274*H274</f>
        <v>0</v>
      </c>
      <c r="Q274" s="195">
        <v>0</v>
      </c>
      <c r="R274" s="195">
        <f>Q274*H274</f>
        <v>0</v>
      </c>
      <c r="S274" s="195">
        <v>0</v>
      </c>
      <c r="T274" s="196">
        <f>S274*H274</f>
        <v>0</v>
      </c>
      <c r="AR274" s="21" t="s">
        <v>160</v>
      </c>
      <c r="AT274" s="21" t="s">
        <v>155</v>
      </c>
      <c r="AU274" s="21" t="s">
        <v>168</v>
      </c>
      <c r="AY274" s="21" t="s">
        <v>153</v>
      </c>
      <c r="BE274" s="197">
        <f>IF(N274="základní",J274,0)</f>
        <v>0</v>
      </c>
      <c r="BF274" s="197">
        <f>IF(N274="snížená",J274,0)</f>
        <v>0</v>
      </c>
      <c r="BG274" s="197">
        <f>IF(N274="zákl. přenesená",J274,0)</f>
        <v>0</v>
      </c>
      <c r="BH274" s="197">
        <f>IF(N274="sníž. přenesená",J274,0)</f>
        <v>0</v>
      </c>
      <c r="BI274" s="197">
        <f>IF(N274="nulová",J274,0)</f>
        <v>0</v>
      </c>
      <c r="BJ274" s="21" t="s">
        <v>24</v>
      </c>
      <c r="BK274" s="197">
        <f>ROUND(I274*H274,2)</f>
        <v>0</v>
      </c>
      <c r="BL274" s="21" t="s">
        <v>160</v>
      </c>
      <c r="BM274" s="21" t="s">
        <v>488</v>
      </c>
    </row>
    <row r="275" spans="2:65" s="1" customFormat="1" ht="28.8" customHeight="1">
      <c r="B275" s="38"/>
      <c r="C275" s="186" t="s">
        <v>489</v>
      </c>
      <c r="D275" s="186" t="s">
        <v>155</v>
      </c>
      <c r="E275" s="187" t="s">
        <v>490</v>
      </c>
      <c r="F275" s="188" t="s">
        <v>491</v>
      </c>
      <c r="G275" s="189" t="s">
        <v>225</v>
      </c>
      <c r="H275" s="190">
        <v>91.6</v>
      </c>
      <c r="I275" s="191"/>
      <c r="J275" s="192">
        <f>ROUND(I275*H275,2)</f>
        <v>0</v>
      </c>
      <c r="K275" s="188" t="s">
        <v>159</v>
      </c>
      <c r="L275" s="58"/>
      <c r="M275" s="193" t="s">
        <v>22</v>
      </c>
      <c r="N275" s="194" t="s">
        <v>46</v>
      </c>
      <c r="O275" s="39"/>
      <c r="P275" s="195">
        <f>O275*H275</f>
        <v>0</v>
      </c>
      <c r="Q275" s="195">
        <v>0</v>
      </c>
      <c r="R275" s="195">
        <f>Q275*H275</f>
        <v>0</v>
      </c>
      <c r="S275" s="195">
        <v>0</v>
      </c>
      <c r="T275" s="196">
        <f>S275*H275</f>
        <v>0</v>
      </c>
      <c r="AR275" s="21" t="s">
        <v>160</v>
      </c>
      <c r="AT275" s="21" t="s">
        <v>155</v>
      </c>
      <c r="AU275" s="21" t="s">
        <v>168</v>
      </c>
      <c r="AY275" s="21" t="s">
        <v>153</v>
      </c>
      <c r="BE275" s="197">
        <f>IF(N275="základní",J275,0)</f>
        <v>0</v>
      </c>
      <c r="BF275" s="197">
        <f>IF(N275="snížená",J275,0)</f>
        <v>0</v>
      </c>
      <c r="BG275" s="197">
        <f>IF(N275="zákl. přenesená",J275,0)</f>
        <v>0</v>
      </c>
      <c r="BH275" s="197">
        <f>IF(N275="sníž. přenesená",J275,0)</f>
        <v>0</v>
      </c>
      <c r="BI275" s="197">
        <f>IF(N275="nulová",J275,0)</f>
        <v>0</v>
      </c>
      <c r="BJ275" s="21" t="s">
        <v>24</v>
      </c>
      <c r="BK275" s="197">
        <f>ROUND(I275*H275,2)</f>
        <v>0</v>
      </c>
      <c r="BL275" s="21" t="s">
        <v>160</v>
      </c>
      <c r="BM275" s="21" t="s">
        <v>492</v>
      </c>
    </row>
    <row r="276" spans="2:65" s="11" customFormat="1" ht="12">
      <c r="B276" s="198"/>
      <c r="C276" s="199"/>
      <c r="D276" s="200" t="s">
        <v>162</v>
      </c>
      <c r="E276" s="201" t="s">
        <v>22</v>
      </c>
      <c r="F276" s="202" t="s">
        <v>493</v>
      </c>
      <c r="G276" s="199"/>
      <c r="H276" s="203">
        <v>91.6</v>
      </c>
      <c r="I276" s="204"/>
      <c r="J276" s="199"/>
      <c r="K276" s="199"/>
      <c r="L276" s="205"/>
      <c r="M276" s="206"/>
      <c r="N276" s="207"/>
      <c r="O276" s="207"/>
      <c r="P276" s="207"/>
      <c r="Q276" s="207"/>
      <c r="R276" s="207"/>
      <c r="S276" s="207"/>
      <c r="T276" s="208"/>
      <c r="AT276" s="209" t="s">
        <v>162</v>
      </c>
      <c r="AU276" s="209" t="s">
        <v>168</v>
      </c>
      <c r="AV276" s="11" t="s">
        <v>84</v>
      </c>
      <c r="AW276" s="11" t="s">
        <v>164</v>
      </c>
      <c r="AX276" s="11" t="s">
        <v>24</v>
      </c>
      <c r="AY276" s="209" t="s">
        <v>153</v>
      </c>
    </row>
    <row r="277" spans="2:65" s="1" customFormat="1" ht="28.8" customHeight="1">
      <c r="B277" s="38"/>
      <c r="C277" s="186" t="s">
        <v>494</v>
      </c>
      <c r="D277" s="186" t="s">
        <v>155</v>
      </c>
      <c r="E277" s="187" t="s">
        <v>495</v>
      </c>
      <c r="F277" s="188" t="s">
        <v>496</v>
      </c>
      <c r="G277" s="189" t="s">
        <v>225</v>
      </c>
      <c r="H277" s="190">
        <v>1374</v>
      </c>
      <c r="I277" s="191"/>
      <c r="J277" s="192">
        <f>ROUND(I277*H277,2)</f>
        <v>0</v>
      </c>
      <c r="K277" s="188" t="s">
        <v>159</v>
      </c>
      <c r="L277" s="58"/>
      <c r="M277" s="193" t="s">
        <v>22</v>
      </c>
      <c r="N277" s="194" t="s">
        <v>46</v>
      </c>
      <c r="O277" s="39"/>
      <c r="P277" s="195">
        <f>O277*H277</f>
        <v>0</v>
      </c>
      <c r="Q277" s="195">
        <v>0</v>
      </c>
      <c r="R277" s="195">
        <f>Q277*H277</f>
        <v>0</v>
      </c>
      <c r="S277" s="195">
        <v>0</v>
      </c>
      <c r="T277" s="196">
        <f>S277*H277</f>
        <v>0</v>
      </c>
      <c r="AR277" s="21" t="s">
        <v>160</v>
      </c>
      <c r="AT277" s="21" t="s">
        <v>155</v>
      </c>
      <c r="AU277" s="21" t="s">
        <v>168</v>
      </c>
      <c r="AY277" s="21" t="s">
        <v>153</v>
      </c>
      <c r="BE277" s="197">
        <f>IF(N277="základní",J277,0)</f>
        <v>0</v>
      </c>
      <c r="BF277" s="197">
        <f>IF(N277="snížená",J277,0)</f>
        <v>0</v>
      </c>
      <c r="BG277" s="197">
        <f>IF(N277="zákl. přenesená",J277,0)</f>
        <v>0</v>
      </c>
      <c r="BH277" s="197">
        <f>IF(N277="sníž. přenesená",J277,0)</f>
        <v>0</v>
      </c>
      <c r="BI277" s="197">
        <f>IF(N277="nulová",J277,0)</f>
        <v>0</v>
      </c>
      <c r="BJ277" s="21" t="s">
        <v>24</v>
      </c>
      <c r="BK277" s="197">
        <f>ROUND(I277*H277,2)</f>
        <v>0</v>
      </c>
      <c r="BL277" s="21" t="s">
        <v>160</v>
      </c>
      <c r="BM277" s="21" t="s">
        <v>497</v>
      </c>
    </row>
    <row r="278" spans="2:65" s="11" customFormat="1" ht="12">
      <c r="B278" s="198"/>
      <c r="C278" s="199"/>
      <c r="D278" s="200" t="s">
        <v>162</v>
      </c>
      <c r="E278" s="199"/>
      <c r="F278" s="202" t="s">
        <v>498</v>
      </c>
      <c r="G278" s="199"/>
      <c r="H278" s="203">
        <v>1374</v>
      </c>
      <c r="I278" s="204"/>
      <c r="J278" s="199"/>
      <c r="K278" s="199"/>
      <c r="L278" s="205"/>
      <c r="M278" s="206"/>
      <c r="N278" s="207"/>
      <c r="O278" s="207"/>
      <c r="P278" s="207"/>
      <c r="Q278" s="207"/>
      <c r="R278" s="207"/>
      <c r="S278" s="207"/>
      <c r="T278" s="208"/>
      <c r="AT278" s="209" t="s">
        <v>162</v>
      </c>
      <c r="AU278" s="209" t="s">
        <v>168</v>
      </c>
      <c r="AV278" s="11" t="s">
        <v>84</v>
      </c>
      <c r="AW278" s="11" t="s">
        <v>6</v>
      </c>
      <c r="AX278" s="11" t="s">
        <v>24</v>
      </c>
      <c r="AY278" s="209" t="s">
        <v>153</v>
      </c>
    </row>
    <row r="279" spans="2:65" s="1" customFormat="1" ht="28.8" customHeight="1">
      <c r="B279" s="38"/>
      <c r="C279" s="186" t="s">
        <v>339</v>
      </c>
      <c r="D279" s="186" t="s">
        <v>155</v>
      </c>
      <c r="E279" s="187" t="s">
        <v>499</v>
      </c>
      <c r="F279" s="188" t="s">
        <v>500</v>
      </c>
      <c r="G279" s="189" t="s">
        <v>225</v>
      </c>
      <c r="H279" s="190">
        <v>91.6</v>
      </c>
      <c r="I279" s="191"/>
      <c r="J279" s="192">
        <f>ROUND(I279*H279,2)</f>
        <v>0</v>
      </c>
      <c r="K279" s="188" t="s">
        <v>159</v>
      </c>
      <c r="L279" s="58"/>
      <c r="M279" s="193" t="s">
        <v>22</v>
      </c>
      <c r="N279" s="194" t="s">
        <v>46</v>
      </c>
      <c r="O279" s="39"/>
      <c r="P279" s="195">
        <f>O279*H279</f>
        <v>0</v>
      </c>
      <c r="Q279" s="195">
        <v>0</v>
      </c>
      <c r="R279" s="195">
        <f>Q279*H279</f>
        <v>0</v>
      </c>
      <c r="S279" s="195">
        <v>0</v>
      </c>
      <c r="T279" s="196">
        <f>S279*H279</f>
        <v>0</v>
      </c>
      <c r="AR279" s="21" t="s">
        <v>160</v>
      </c>
      <c r="AT279" s="21" t="s">
        <v>155</v>
      </c>
      <c r="AU279" s="21" t="s">
        <v>168</v>
      </c>
      <c r="AY279" s="21" t="s">
        <v>153</v>
      </c>
      <c r="BE279" s="197">
        <f>IF(N279="základní",J279,0)</f>
        <v>0</v>
      </c>
      <c r="BF279" s="197">
        <f>IF(N279="snížená",J279,0)</f>
        <v>0</v>
      </c>
      <c r="BG279" s="197">
        <f>IF(N279="zákl. přenesená",J279,0)</f>
        <v>0</v>
      </c>
      <c r="BH279" s="197">
        <f>IF(N279="sníž. přenesená",J279,0)</f>
        <v>0</v>
      </c>
      <c r="BI279" s="197">
        <f>IF(N279="nulová",J279,0)</f>
        <v>0</v>
      </c>
      <c r="BJ279" s="21" t="s">
        <v>24</v>
      </c>
      <c r="BK279" s="197">
        <f>ROUND(I279*H279,2)</f>
        <v>0</v>
      </c>
      <c r="BL279" s="21" t="s">
        <v>160</v>
      </c>
      <c r="BM279" s="21" t="s">
        <v>501</v>
      </c>
    </row>
    <row r="280" spans="2:65" s="10" customFormat="1" ht="22.35" customHeight="1">
      <c r="B280" s="169"/>
      <c r="C280" s="170"/>
      <c r="D280" s="183" t="s">
        <v>74</v>
      </c>
      <c r="E280" s="184" t="s">
        <v>502</v>
      </c>
      <c r="F280" s="184" t="s">
        <v>503</v>
      </c>
      <c r="G280" s="170"/>
      <c r="H280" s="170"/>
      <c r="I280" s="173"/>
      <c r="J280" s="185">
        <f>BK280</f>
        <v>0</v>
      </c>
      <c r="K280" s="170"/>
      <c r="L280" s="175"/>
      <c r="M280" s="176"/>
      <c r="N280" s="177"/>
      <c r="O280" s="177"/>
      <c r="P280" s="178">
        <f>SUM(P281:P283)</f>
        <v>0</v>
      </c>
      <c r="Q280" s="177"/>
      <c r="R280" s="178">
        <f>SUM(R281:R283)</f>
        <v>1.29244E-3</v>
      </c>
      <c r="S280" s="177"/>
      <c r="T280" s="179">
        <f>SUM(T281:T283)</f>
        <v>0</v>
      </c>
      <c r="AR280" s="180" t="s">
        <v>24</v>
      </c>
      <c r="AT280" s="181" t="s">
        <v>74</v>
      </c>
      <c r="AU280" s="181" t="s">
        <v>84</v>
      </c>
      <c r="AY280" s="180" t="s">
        <v>153</v>
      </c>
      <c r="BK280" s="182">
        <f>SUM(BK281:BK283)</f>
        <v>0</v>
      </c>
    </row>
    <row r="281" spans="2:65" s="1" customFormat="1" ht="20.399999999999999" customHeight="1">
      <c r="B281" s="38"/>
      <c r="C281" s="186" t="s">
        <v>375</v>
      </c>
      <c r="D281" s="186" t="s">
        <v>155</v>
      </c>
      <c r="E281" s="187" t="s">
        <v>504</v>
      </c>
      <c r="F281" s="188" t="s">
        <v>505</v>
      </c>
      <c r="G281" s="189" t="s">
        <v>225</v>
      </c>
      <c r="H281" s="190">
        <v>32.72</v>
      </c>
      <c r="I281" s="191"/>
      <c r="J281" s="192">
        <f>ROUND(I281*H281,2)</f>
        <v>0</v>
      </c>
      <c r="K281" s="188" t="s">
        <v>159</v>
      </c>
      <c r="L281" s="58"/>
      <c r="M281" s="193" t="s">
        <v>22</v>
      </c>
      <c r="N281" s="194" t="s">
        <v>46</v>
      </c>
      <c r="O281" s="39"/>
      <c r="P281" s="195">
        <f>O281*H281</f>
        <v>0</v>
      </c>
      <c r="Q281" s="195">
        <v>3.9499999999999998E-5</v>
      </c>
      <c r="R281" s="195">
        <f>Q281*H281</f>
        <v>1.29244E-3</v>
      </c>
      <c r="S281" s="195">
        <v>0</v>
      </c>
      <c r="T281" s="196">
        <f>S281*H281</f>
        <v>0</v>
      </c>
      <c r="AR281" s="21" t="s">
        <v>160</v>
      </c>
      <c r="AT281" s="21" t="s">
        <v>155</v>
      </c>
      <c r="AU281" s="21" t="s">
        <v>168</v>
      </c>
      <c r="AY281" s="21" t="s">
        <v>153</v>
      </c>
      <c r="BE281" s="197">
        <f>IF(N281="základní",J281,0)</f>
        <v>0</v>
      </c>
      <c r="BF281" s="197">
        <f>IF(N281="snížená",J281,0)</f>
        <v>0</v>
      </c>
      <c r="BG281" s="197">
        <f>IF(N281="zákl. přenesená",J281,0)</f>
        <v>0</v>
      </c>
      <c r="BH281" s="197">
        <f>IF(N281="sníž. přenesená",J281,0)</f>
        <v>0</v>
      </c>
      <c r="BI281" s="197">
        <f>IF(N281="nulová",J281,0)</f>
        <v>0</v>
      </c>
      <c r="BJ281" s="21" t="s">
        <v>24</v>
      </c>
      <c r="BK281" s="197">
        <f>ROUND(I281*H281,2)</f>
        <v>0</v>
      </c>
      <c r="BL281" s="21" t="s">
        <v>160</v>
      </c>
      <c r="BM281" s="21" t="s">
        <v>506</v>
      </c>
    </row>
    <row r="282" spans="2:65" s="11" customFormat="1" ht="12">
      <c r="B282" s="198"/>
      <c r="C282" s="199"/>
      <c r="D282" s="210" t="s">
        <v>162</v>
      </c>
      <c r="E282" s="211" t="s">
        <v>22</v>
      </c>
      <c r="F282" s="212" t="s">
        <v>507</v>
      </c>
      <c r="G282" s="199"/>
      <c r="H282" s="213">
        <v>2.72</v>
      </c>
      <c r="I282" s="204"/>
      <c r="J282" s="199"/>
      <c r="K282" s="199"/>
      <c r="L282" s="205"/>
      <c r="M282" s="206"/>
      <c r="N282" s="207"/>
      <c r="O282" s="207"/>
      <c r="P282" s="207"/>
      <c r="Q282" s="207"/>
      <c r="R282" s="207"/>
      <c r="S282" s="207"/>
      <c r="T282" s="208"/>
      <c r="AT282" s="209" t="s">
        <v>162</v>
      </c>
      <c r="AU282" s="209" t="s">
        <v>168</v>
      </c>
      <c r="AV282" s="11" t="s">
        <v>84</v>
      </c>
      <c r="AW282" s="11" t="s">
        <v>164</v>
      </c>
      <c r="AX282" s="11" t="s">
        <v>75</v>
      </c>
      <c r="AY282" s="209" t="s">
        <v>153</v>
      </c>
    </row>
    <row r="283" spans="2:65" s="11" customFormat="1" ht="12">
      <c r="B283" s="198"/>
      <c r="C283" s="199"/>
      <c r="D283" s="210" t="s">
        <v>162</v>
      </c>
      <c r="E283" s="211" t="s">
        <v>22</v>
      </c>
      <c r="F283" s="212" t="s">
        <v>508</v>
      </c>
      <c r="G283" s="199"/>
      <c r="H283" s="213">
        <v>30</v>
      </c>
      <c r="I283" s="204"/>
      <c r="J283" s="199"/>
      <c r="K283" s="199"/>
      <c r="L283" s="205"/>
      <c r="M283" s="206"/>
      <c r="N283" s="207"/>
      <c r="O283" s="207"/>
      <c r="P283" s="207"/>
      <c r="Q283" s="207"/>
      <c r="R283" s="207"/>
      <c r="S283" s="207"/>
      <c r="T283" s="208"/>
      <c r="AT283" s="209" t="s">
        <v>162</v>
      </c>
      <c r="AU283" s="209" t="s">
        <v>168</v>
      </c>
      <c r="AV283" s="11" t="s">
        <v>84</v>
      </c>
      <c r="AW283" s="11" t="s">
        <v>164</v>
      </c>
      <c r="AX283" s="11" t="s">
        <v>75</v>
      </c>
      <c r="AY283" s="209" t="s">
        <v>153</v>
      </c>
    </row>
    <row r="284" spans="2:65" s="10" customFormat="1" ht="22.35" customHeight="1">
      <c r="B284" s="169"/>
      <c r="C284" s="170"/>
      <c r="D284" s="183" t="s">
        <v>74</v>
      </c>
      <c r="E284" s="184" t="s">
        <v>509</v>
      </c>
      <c r="F284" s="184" t="s">
        <v>510</v>
      </c>
      <c r="G284" s="170"/>
      <c r="H284" s="170"/>
      <c r="I284" s="173"/>
      <c r="J284" s="185">
        <f>BK284</f>
        <v>0</v>
      </c>
      <c r="K284" s="170"/>
      <c r="L284" s="175"/>
      <c r="M284" s="176"/>
      <c r="N284" s="177"/>
      <c r="O284" s="177"/>
      <c r="P284" s="178">
        <f>SUM(P285:P303)</f>
        <v>0</v>
      </c>
      <c r="Q284" s="177"/>
      <c r="R284" s="178">
        <f>SUM(R285:R303)</f>
        <v>0</v>
      </c>
      <c r="S284" s="177"/>
      <c r="T284" s="179">
        <f>SUM(T285:T303)</f>
        <v>8.1418949999999999</v>
      </c>
      <c r="AR284" s="180" t="s">
        <v>24</v>
      </c>
      <c r="AT284" s="181" t="s">
        <v>74</v>
      </c>
      <c r="AU284" s="181" t="s">
        <v>84</v>
      </c>
      <c r="AY284" s="180" t="s">
        <v>153</v>
      </c>
      <c r="BK284" s="182">
        <f>SUM(BK285:BK303)</f>
        <v>0</v>
      </c>
    </row>
    <row r="285" spans="2:65" s="1" customFormat="1" ht="20.399999999999999" customHeight="1">
      <c r="B285" s="38"/>
      <c r="C285" s="186" t="s">
        <v>437</v>
      </c>
      <c r="D285" s="186" t="s">
        <v>155</v>
      </c>
      <c r="E285" s="187" t="s">
        <v>511</v>
      </c>
      <c r="F285" s="188" t="s">
        <v>512</v>
      </c>
      <c r="G285" s="189" t="s">
        <v>225</v>
      </c>
      <c r="H285" s="190">
        <v>2.1819999999999999</v>
      </c>
      <c r="I285" s="191"/>
      <c r="J285" s="192">
        <f>ROUND(I285*H285,2)</f>
        <v>0</v>
      </c>
      <c r="K285" s="188" t="s">
        <v>159</v>
      </c>
      <c r="L285" s="58"/>
      <c r="M285" s="193" t="s">
        <v>22</v>
      </c>
      <c r="N285" s="194" t="s">
        <v>46</v>
      </c>
      <c r="O285" s="39"/>
      <c r="P285" s="195">
        <f>O285*H285</f>
        <v>0</v>
      </c>
      <c r="Q285" s="195">
        <v>0</v>
      </c>
      <c r="R285" s="195">
        <f>Q285*H285</f>
        <v>0</v>
      </c>
      <c r="S285" s="195">
        <v>5.8999999999999997E-2</v>
      </c>
      <c r="T285" s="196">
        <f>S285*H285</f>
        <v>0.12873799999999999</v>
      </c>
      <c r="AR285" s="21" t="s">
        <v>160</v>
      </c>
      <c r="AT285" s="21" t="s">
        <v>155</v>
      </c>
      <c r="AU285" s="21" t="s">
        <v>168</v>
      </c>
      <c r="AY285" s="21" t="s">
        <v>153</v>
      </c>
      <c r="BE285" s="197">
        <f>IF(N285="základní",J285,0)</f>
        <v>0</v>
      </c>
      <c r="BF285" s="197">
        <f>IF(N285="snížená",J285,0)</f>
        <v>0</v>
      </c>
      <c r="BG285" s="197">
        <f>IF(N285="zákl. přenesená",J285,0)</f>
        <v>0</v>
      </c>
      <c r="BH285" s="197">
        <f>IF(N285="sníž. přenesená",J285,0)</f>
        <v>0</v>
      </c>
      <c r="BI285" s="197">
        <f>IF(N285="nulová",J285,0)</f>
        <v>0</v>
      </c>
      <c r="BJ285" s="21" t="s">
        <v>24</v>
      </c>
      <c r="BK285" s="197">
        <f>ROUND(I285*H285,2)</f>
        <v>0</v>
      </c>
      <c r="BL285" s="21" t="s">
        <v>160</v>
      </c>
      <c r="BM285" s="21" t="s">
        <v>513</v>
      </c>
    </row>
    <row r="286" spans="2:65" s="11" customFormat="1" ht="12">
      <c r="B286" s="198"/>
      <c r="C286" s="199"/>
      <c r="D286" s="200" t="s">
        <v>162</v>
      </c>
      <c r="E286" s="201" t="s">
        <v>22</v>
      </c>
      <c r="F286" s="202" t="s">
        <v>514</v>
      </c>
      <c r="G286" s="199"/>
      <c r="H286" s="203">
        <v>2.1816</v>
      </c>
      <c r="I286" s="204"/>
      <c r="J286" s="199"/>
      <c r="K286" s="199"/>
      <c r="L286" s="205"/>
      <c r="M286" s="206"/>
      <c r="N286" s="207"/>
      <c r="O286" s="207"/>
      <c r="P286" s="207"/>
      <c r="Q286" s="207"/>
      <c r="R286" s="207"/>
      <c r="S286" s="207"/>
      <c r="T286" s="208"/>
      <c r="AT286" s="209" t="s">
        <v>162</v>
      </c>
      <c r="AU286" s="209" t="s">
        <v>168</v>
      </c>
      <c r="AV286" s="11" t="s">
        <v>84</v>
      </c>
      <c r="AW286" s="11" t="s">
        <v>164</v>
      </c>
      <c r="AX286" s="11" t="s">
        <v>75</v>
      </c>
      <c r="AY286" s="209" t="s">
        <v>153</v>
      </c>
    </row>
    <row r="287" spans="2:65" s="1" customFormat="1" ht="20.399999999999999" customHeight="1">
      <c r="B287" s="38"/>
      <c r="C287" s="186" t="s">
        <v>444</v>
      </c>
      <c r="D287" s="186" t="s">
        <v>155</v>
      </c>
      <c r="E287" s="187" t="s">
        <v>515</v>
      </c>
      <c r="F287" s="188" t="s">
        <v>516</v>
      </c>
      <c r="G287" s="189" t="s">
        <v>328</v>
      </c>
      <c r="H287" s="190">
        <v>12</v>
      </c>
      <c r="I287" s="191"/>
      <c r="J287" s="192">
        <f>ROUND(I287*H287,2)</f>
        <v>0</v>
      </c>
      <c r="K287" s="188" t="s">
        <v>159</v>
      </c>
      <c r="L287" s="58"/>
      <c r="M287" s="193" t="s">
        <v>22</v>
      </c>
      <c r="N287" s="194" t="s">
        <v>46</v>
      </c>
      <c r="O287" s="39"/>
      <c r="P287" s="195">
        <f>O287*H287</f>
        <v>0</v>
      </c>
      <c r="Q287" s="195">
        <v>0</v>
      </c>
      <c r="R287" s="195">
        <f>Q287*H287</f>
        <v>0</v>
      </c>
      <c r="S287" s="195">
        <v>0</v>
      </c>
      <c r="T287" s="196">
        <f>S287*H287</f>
        <v>0</v>
      </c>
      <c r="AR287" s="21" t="s">
        <v>160</v>
      </c>
      <c r="AT287" s="21" t="s">
        <v>155</v>
      </c>
      <c r="AU287" s="21" t="s">
        <v>168</v>
      </c>
      <c r="AY287" s="21" t="s">
        <v>153</v>
      </c>
      <c r="BE287" s="197">
        <f>IF(N287="základní",J287,0)</f>
        <v>0</v>
      </c>
      <c r="BF287" s="197">
        <f>IF(N287="snížená",J287,0)</f>
        <v>0</v>
      </c>
      <c r="BG287" s="197">
        <f>IF(N287="zákl. přenesená",J287,0)</f>
        <v>0</v>
      </c>
      <c r="BH287" s="197">
        <f>IF(N287="sníž. přenesená",J287,0)</f>
        <v>0</v>
      </c>
      <c r="BI287" s="197">
        <f>IF(N287="nulová",J287,0)</f>
        <v>0</v>
      </c>
      <c r="BJ287" s="21" t="s">
        <v>24</v>
      </c>
      <c r="BK287" s="197">
        <f>ROUND(I287*H287,2)</f>
        <v>0</v>
      </c>
      <c r="BL287" s="21" t="s">
        <v>160</v>
      </c>
      <c r="BM287" s="21" t="s">
        <v>517</v>
      </c>
    </row>
    <row r="288" spans="2:65" s="1" customFormat="1" ht="20.399999999999999" customHeight="1">
      <c r="B288" s="38"/>
      <c r="C288" s="186" t="s">
        <v>518</v>
      </c>
      <c r="D288" s="186" t="s">
        <v>155</v>
      </c>
      <c r="E288" s="187" t="s">
        <v>519</v>
      </c>
      <c r="F288" s="188" t="s">
        <v>520</v>
      </c>
      <c r="G288" s="189" t="s">
        <v>225</v>
      </c>
      <c r="H288" s="190">
        <v>10.07</v>
      </c>
      <c r="I288" s="191"/>
      <c r="J288" s="192">
        <f>ROUND(I288*H288,2)</f>
        <v>0</v>
      </c>
      <c r="K288" s="188" t="s">
        <v>159</v>
      </c>
      <c r="L288" s="58"/>
      <c r="M288" s="193" t="s">
        <v>22</v>
      </c>
      <c r="N288" s="194" t="s">
        <v>46</v>
      </c>
      <c r="O288" s="39"/>
      <c r="P288" s="195">
        <f>O288*H288</f>
        <v>0</v>
      </c>
      <c r="Q288" s="195">
        <v>0</v>
      </c>
      <c r="R288" s="195">
        <f>Q288*H288</f>
        <v>0</v>
      </c>
      <c r="S288" s="195">
        <v>0.22</v>
      </c>
      <c r="T288" s="196">
        <f>S288*H288</f>
        <v>2.2154000000000003</v>
      </c>
      <c r="AR288" s="21" t="s">
        <v>160</v>
      </c>
      <c r="AT288" s="21" t="s">
        <v>155</v>
      </c>
      <c r="AU288" s="21" t="s">
        <v>168</v>
      </c>
      <c r="AY288" s="21" t="s">
        <v>153</v>
      </c>
      <c r="BE288" s="197">
        <f>IF(N288="základní",J288,0)</f>
        <v>0</v>
      </c>
      <c r="BF288" s="197">
        <f>IF(N288="snížená",J288,0)</f>
        <v>0</v>
      </c>
      <c r="BG288" s="197">
        <f>IF(N288="zákl. přenesená",J288,0)</f>
        <v>0</v>
      </c>
      <c r="BH288" s="197">
        <f>IF(N288="sníž. přenesená",J288,0)</f>
        <v>0</v>
      </c>
      <c r="BI288" s="197">
        <f>IF(N288="nulová",J288,0)</f>
        <v>0</v>
      </c>
      <c r="BJ288" s="21" t="s">
        <v>24</v>
      </c>
      <c r="BK288" s="197">
        <f>ROUND(I288*H288,2)</f>
        <v>0</v>
      </c>
      <c r="BL288" s="21" t="s">
        <v>160</v>
      </c>
      <c r="BM288" s="21" t="s">
        <v>521</v>
      </c>
    </row>
    <row r="289" spans="2:65" s="11" customFormat="1" ht="12">
      <c r="B289" s="198"/>
      <c r="C289" s="199"/>
      <c r="D289" s="200" t="s">
        <v>162</v>
      </c>
      <c r="E289" s="201" t="s">
        <v>22</v>
      </c>
      <c r="F289" s="202" t="s">
        <v>522</v>
      </c>
      <c r="G289" s="199"/>
      <c r="H289" s="203">
        <v>10.07</v>
      </c>
      <c r="I289" s="204"/>
      <c r="J289" s="199"/>
      <c r="K289" s="199"/>
      <c r="L289" s="205"/>
      <c r="M289" s="206"/>
      <c r="N289" s="207"/>
      <c r="O289" s="207"/>
      <c r="P289" s="207"/>
      <c r="Q289" s="207"/>
      <c r="R289" s="207"/>
      <c r="S289" s="207"/>
      <c r="T289" s="208"/>
      <c r="AT289" s="209" t="s">
        <v>162</v>
      </c>
      <c r="AU289" s="209" t="s">
        <v>168</v>
      </c>
      <c r="AV289" s="11" t="s">
        <v>84</v>
      </c>
      <c r="AW289" s="11" t="s">
        <v>164</v>
      </c>
      <c r="AX289" s="11" t="s">
        <v>75</v>
      </c>
      <c r="AY289" s="209" t="s">
        <v>153</v>
      </c>
    </row>
    <row r="290" spans="2:65" s="1" customFormat="1" ht="20.399999999999999" customHeight="1">
      <c r="B290" s="38"/>
      <c r="C290" s="186" t="s">
        <v>523</v>
      </c>
      <c r="D290" s="186" t="s">
        <v>155</v>
      </c>
      <c r="E290" s="187" t="s">
        <v>524</v>
      </c>
      <c r="F290" s="188" t="s">
        <v>525</v>
      </c>
      <c r="G290" s="189" t="s">
        <v>225</v>
      </c>
      <c r="H290" s="190">
        <v>4.5439999999999996</v>
      </c>
      <c r="I290" s="191"/>
      <c r="J290" s="192">
        <f>ROUND(I290*H290,2)</f>
        <v>0</v>
      </c>
      <c r="K290" s="188" t="s">
        <v>159</v>
      </c>
      <c r="L290" s="58"/>
      <c r="M290" s="193" t="s">
        <v>22</v>
      </c>
      <c r="N290" s="194" t="s">
        <v>46</v>
      </c>
      <c r="O290" s="39"/>
      <c r="P290" s="195">
        <f>O290*H290</f>
        <v>0</v>
      </c>
      <c r="Q290" s="195">
        <v>0</v>
      </c>
      <c r="R290" s="195">
        <f>Q290*H290</f>
        <v>0</v>
      </c>
      <c r="S290" s="195">
        <v>6.2E-2</v>
      </c>
      <c r="T290" s="196">
        <f>S290*H290</f>
        <v>0.28172799999999998</v>
      </c>
      <c r="AR290" s="21" t="s">
        <v>160</v>
      </c>
      <c r="AT290" s="21" t="s">
        <v>155</v>
      </c>
      <c r="AU290" s="21" t="s">
        <v>168</v>
      </c>
      <c r="AY290" s="21" t="s">
        <v>153</v>
      </c>
      <c r="BE290" s="197">
        <f>IF(N290="základní",J290,0)</f>
        <v>0</v>
      </c>
      <c r="BF290" s="197">
        <f>IF(N290="snížená",J290,0)</f>
        <v>0</v>
      </c>
      <c r="BG290" s="197">
        <f>IF(N290="zákl. přenesená",J290,0)</f>
        <v>0</v>
      </c>
      <c r="BH290" s="197">
        <f>IF(N290="sníž. přenesená",J290,0)</f>
        <v>0</v>
      </c>
      <c r="BI290" s="197">
        <f>IF(N290="nulová",J290,0)</f>
        <v>0</v>
      </c>
      <c r="BJ290" s="21" t="s">
        <v>24</v>
      </c>
      <c r="BK290" s="197">
        <f>ROUND(I290*H290,2)</f>
        <v>0</v>
      </c>
      <c r="BL290" s="21" t="s">
        <v>160</v>
      </c>
      <c r="BM290" s="21" t="s">
        <v>526</v>
      </c>
    </row>
    <row r="291" spans="2:65" s="11" customFormat="1" ht="12">
      <c r="B291" s="198"/>
      <c r="C291" s="199"/>
      <c r="D291" s="210" t="s">
        <v>162</v>
      </c>
      <c r="E291" s="211" t="s">
        <v>22</v>
      </c>
      <c r="F291" s="212" t="s">
        <v>527</v>
      </c>
      <c r="G291" s="199"/>
      <c r="H291" s="213">
        <v>3.0474999999999999</v>
      </c>
      <c r="I291" s="204"/>
      <c r="J291" s="199"/>
      <c r="K291" s="199"/>
      <c r="L291" s="205"/>
      <c r="M291" s="206"/>
      <c r="N291" s="207"/>
      <c r="O291" s="207"/>
      <c r="P291" s="207"/>
      <c r="Q291" s="207"/>
      <c r="R291" s="207"/>
      <c r="S291" s="207"/>
      <c r="T291" s="208"/>
      <c r="AT291" s="209" t="s">
        <v>162</v>
      </c>
      <c r="AU291" s="209" t="s">
        <v>168</v>
      </c>
      <c r="AV291" s="11" t="s">
        <v>84</v>
      </c>
      <c r="AW291" s="11" t="s">
        <v>164</v>
      </c>
      <c r="AX291" s="11" t="s">
        <v>75</v>
      </c>
      <c r="AY291" s="209" t="s">
        <v>153</v>
      </c>
    </row>
    <row r="292" spans="2:65" s="11" customFormat="1" ht="12">
      <c r="B292" s="198"/>
      <c r="C292" s="199"/>
      <c r="D292" s="200" t="s">
        <v>162</v>
      </c>
      <c r="E292" s="201" t="s">
        <v>22</v>
      </c>
      <c r="F292" s="202" t="s">
        <v>528</v>
      </c>
      <c r="G292" s="199"/>
      <c r="H292" s="203">
        <v>1.4961500000000001</v>
      </c>
      <c r="I292" s="204"/>
      <c r="J292" s="199"/>
      <c r="K292" s="199"/>
      <c r="L292" s="205"/>
      <c r="M292" s="206"/>
      <c r="N292" s="207"/>
      <c r="O292" s="207"/>
      <c r="P292" s="207"/>
      <c r="Q292" s="207"/>
      <c r="R292" s="207"/>
      <c r="S292" s="207"/>
      <c r="T292" s="208"/>
      <c r="AT292" s="209" t="s">
        <v>162</v>
      </c>
      <c r="AU292" s="209" t="s">
        <v>168</v>
      </c>
      <c r="AV292" s="11" t="s">
        <v>84</v>
      </c>
      <c r="AW292" s="11" t="s">
        <v>164</v>
      </c>
      <c r="AX292" s="11" t="s">
        <v>75</v>
      </c>
      <c r="AY292" s="209" t="s">
        <v>153</v>
      </c>
    </row>
    <row r="293" spans="2:65" s="1" customFormat="1" ht="20.399999999999999" customHeight="1">
      <c r="B293" s="38"/>
      <c r="C293" s="186" t="s">
        <v>529</v>
      </c>
      <c r="D293" s="186" t="s">
        <v>155</v>
      </c>
      <c r="E293" s="187" t="s">
        <v>530</v>
      </c>
      <c r="F293" s="188" t="s">
        <v>531</v>
      </c>
      <c r="G293" s="189" t="s">
        <v>328</v>
      </c>
      <c r="H293" s="190">
        <v>2.2000000000000002</v>
      </c>
      <c r="I293" s="191"/>
      <c r="J293" s="192">
        <f>ROUND(I293*H293,2)</f>
        <v>0</v>
      </c>
      <c r="K293" s="188" t="s">
        <v>159</v>
      </c>
      <c r="L293" s="58"/>
      <c r="M293" s="193" t="s">
        <v>22</v>
      </c>
      <c r="N293" s="194" t="s">
        <v>46</v>
      </c>
      <c r="O293" s="39"/>
      <c r="P293" s="195">
        <f>O293*H293</f>
        <v>0</v>
      </c>
      <c r="Q293" s="195">
        <v>0</v>
      </c>
      <c r="R293" s="195">
        <f>Q293*H293</f>
        <v>0</v>
      </c>
      <c r="S293" s="195">
        <v>0.187</v>
      </c>
      <c r="T293" s="196">
        <f>S293*H293</f>
        <v>0.41140000000000004</v>
      </c>
      <c r="AR293" s="21" t="s">
        <v>160</v>
      </c>
      <c r="AT293" s="21" t="s">
        <v>155</v>
      </c>
      <c r="AU293" s="21" t="s">
        <v>168</v>
      </c>
      <c r="AY293" s="21" t="s">
        <v>153</v>
      </c>
      <c r="BE293" s="197">
        <f>IF(N293="základní",J293,0)</f>
        <v>0</v>
      </c>
      <c r="BF293" s="197">
        <f>IF(N293="snížená",J293,0)</f>
        <v>0</v>
      </c>
      <c r="BG293" s="197">
        <f>IF(N293="zákl. přenesená",J293,0)</f>
        <v>0</v>
      </c>
      <c r="BH293" s="197">
        <f>IF(N293="sníž. přenesená",J293,0)</f>
        <v>0</v>
      </c>
      <c r="BI293" s="197">
        <f>IF(N293="nulová",J293,0)</f>
        <v>0</v>
      </c>
      <c r="BJ293" s="21" t="s">
        <v>24</v>
      </c>
      <c r="BK293" s="197">
        <f>ROUND(I293*H293,2)</f>
        <v>0</v>
      </c>
      <c r="BL293" s="21" t="s">
        <v>160</v>
      </c>
      <c r="BM293" s="21" t="s">
        <v>532</v>
      </c>
    </row>
    <row r="294" spans="2:65" s="1" customFormat="1" ht="20.399999999999999" customHeight="1">
      <c r="B294" s="38"/>
      <c r="C294" s="186" t="s">
        <v>533</v>
      </c>
      <c r="D294" s="186" t="s">
        <v>155</v>
      </c>
      <c r="E294" s="187" t="s">
        <v>534</v>
      </c>
      <c r="F294" s="188" t="s">
        <v>535</v>
      </c>
      <c r="G294" s="189" t="s">
        <v>225</v>
      </c>
      <c r="H294" s="190">
        <v>4.3289999999999997</v>
      </c>
      <c r="I294" s="191"/>
      <c r="J294" s="192">
        <f>ROUND(I294*H294,2)</f>
        <v>0</v>
      </c>
      <c r="K294" s="188" t="s">
        <v>159</v>
      </c>
      <c r="L294" s="58"/>
      <c r="M294" s="193" t="s">
        <v>22</v>
      </c>
      <c r="N294" s="194" t="s">
        <v>46</v>
      </c>
      <c r="O294" s="39"/>
      <c r="P294" s="195">
        <f>O294*H294</f>
        <v>0</v>
      </c>
      <c r="Q294" s="195">
        <v>0</v>
      </c>
      <c r="R294" s="195">
        <f>Q294*H294</f>
        <v>0</v>
      </c>
      <c r="S294" s="195">
        <v>0.375</v>
      </c>
      <c r="T294" s="196">
        <f>S294*H294</f>
        <v>1.6233749999999998</v>
      </c>
      <c r="AR294" s="21" t="s">
        <v>160</v>
      </c>
      <c r="AT294" s="21" t="s">
        <v>155</v>
      </c>
      <c r="AU294" s="21" t="s">
        <v>168</v>
      </c>
      <c r="AY294" s="21" t="s">
        <v>153</v>
      </c>
      <c r="BE294" s="197">
        <f>IF(N294="základní",J294,0)</f>
        <v>0</v>
      </c>
      <c r="BF294" s="197">
        <f>IF(N294="snížená",J294,0)</f>
        <v>0</v>
      </c>
      <c r="BG294" s="197">
        <f>IF(N294="zákl. přenesená",J294,0)</f>
        <v>0</v>
      </c>
      <c r="BH294" s="197">
        <f>IF(N294="sníž. přenesená",J294,0)</f>
        <v>0</v>
      </c>
      <c r="BI294" s="197">
        <f>IF(N294="nulová",J294,0)</f>
        <v>0</v>
      </c>
      <c r="BJ294" s="21" t="s">
        <v>24</v>
      </c>
      <c r="BK294" s="197">
        <f>ROUND(I294*H294,2)</f>
        <v>0</v>
      </c>
      <c r="BL294" s="21" t="s">
        <v>160</v>
      </c>
      <c r="BM294" s="21" t="s">
        <v>536</v>
      </c>
    </row>
    <row r="295" spans="2:65" s="11" customFormat="1" ht="12">
      <c r="B295" s="198"/>
      <c r="C295" s="199"/>
      <c r="D295" s="200" t="s">
        <v>162</v>
      </c>
      <c r="E295" s="201" t="s">
        <v>22</v>
      </c>
      <c r="F295" s="202" t="s">
        <v>537</v>
      </c>
      <c r="G295" s="199"/>
      <c r="H295" s="203">
        <v>4.3289999999999997</v>
      </c>
      <c r="I295" s="204"/>
      <c r="J295" s="199"/>
      <c r="K295" s="199"/>
      <c r="L295" s="205"/>
      <c r="M295" s="206"/>
      <c r="N295" s="207"/>
      <c r="O295" s="207"/>
      <c r="P295" s="207"/>
      <c r="Q295" s="207"/>
      <c r="R295" s="207"/>
      <c r="S295" s="207"/>
      <c r="T295" s="208"/>
      <c r="AT295" s="209" t="s">
        <v>162</v>
      </c>
      <c r="AU295" s="209" t="s">
        <v>168</v>
      </c>
      <c r="AV295" s="11" t="s">
        <v>84</v>
      </c>
      <c r="AW295" s="11" t="s">
        <v>164</v>
      </c>
      <c r="AX295" s="11" t="s">
        <v>75</v>
      </c>
      <c r="AY295" s="209" t="s">
        <v>153</v>
      </c>
    </row>
    <row r="296" spans="2:65" s="1" customFormat="1" ht="28.8" customHeight="1">
      <c r="B296" s="38"/>
      <c r="C296" s="186" t="s">
        <v>538</v>
      </c>
      <c r="D296" s="186" t="s">
        <v>155</v>
      </c>
      <c r="E296" s="187" t="s">
        <v>539</v>
      </c>
      <c r="F296" s="188" t="s">
        <v>540</v>
      </c>
      <c r="G296" s="189" t="s">
        <v>158</v>
      </c>
      <c r="H296" s="190">
        <v>1.254</v>
      </c>
      <c r="I296" s="191"/>
      <c r="J296" s="192">
        <f>ROUND(I296*H296,2)</f>
        <v>0</v>
      </c>
      <c r="K296" s="188" t="s">
        <v>159</v>
      </c>
      <c r="L296" s="58"/>
      <c r="M296" s="193" t="s">
        <v>22</v>
      </c>
      <c r="N296" s="194" t="s">
        <v>46</v>
      </c>
      <c r="O296" s="39"/>
      <c r="P296" s="195">
        <f>O296*H296</f>
        <v>0</v>
      </c>
      <c r="Q296" s="195">
        <v>0</v>
      </c>
      <c r="R296" s="195">
        <f>Q296*H296</f>
        <v>0</v>
      </c>
      <c r="S296" s="195">
        <v>1.8</v>
      </c>
      <c r="T296" s="196">
        <f>S296*H296</f>
        <v>2.2572000000000001</v>
      </c>
      <c r="AR296" s="21" t="s">
        <v>160</v>
      </c>
      <c r="AT296" s="21" t="s">
        <v>155</v>
      </c>
      <c r="AU296" s="21" t="s">
        <v>168</v>
      </c>
      <c r="AY296" s="21" t="s">
        <v>153</v>
      </c>
      <c r="BE296" s="197">
        <f>IF(N296="základní",J296,0)</f>
        <v>0</v>
      </c>
      <c r="BF296" s="197">
        <f>IF(N296="snížená",J296,0)</f>
        <v>0</v>
      </c>
      <c r="BG296" s="197">
        <f>IF(N296="zákl. přenesená",J296,0)</f>
        <v>0</v>
      </c>
      <c r="BH296" s="197">
        <f>IF(N296="sníž. přenesená",J296,0)</f>
        <v>0</v>
      </c>
      <c r="BI296" s="197">
        <f>IF(N296="nulová",J296,0)</f>
        <v>0</v>
      </c>
      <c r="BJ296" s="21" t="s">
        <v>24</v>
      </c>
      <c r="BK296" s="197">
        <f>ROUND(I296*H296,2)</f>
        <v>0</v>
      </c>
      <c r="BL296" s="21" t="s">
        <v>160</v>
      </c>
      <c r="BM296" s="21" t="s">
        <v>541</v>
      </c>
    </row>
    <row r="297" spans="2:65" s="11" customFormat="1" ht="12">
      <c r="B297" s="198"/>
      <c r="C297" s="199"/>
      <c r="D297" s="200" t="s">
        <v>162</v>
      </c>
      <c r="E297" s="201" t="s">
        <v>22</v>
      </c>
      <c r="F297" s="202" t="s">
        <v>542</v>
      </c>
      <c r="G297" s="199"/>
      <c r="H297" s="203">
        <v>1.2544200000000001</v>
      </c>
      <c r="I297" s="204"/>
      <c r="J297" s="199"/>
      <c r="K297" s="199"/>
      <c r="L297" s="205"/>
      <c r="M297" s="206"/>
      <c r="N297" s="207"/>
      <c r="O297" s="207"/>
      <c r="P297" s="207"/>
      <c r="Q297" s="207"/>
      <c r="R297" s="207"/>
      <c r="S297" s="207"/>
      <c r="T297" s="208"/>
      <c r="AT297" s="209" t="s">
        <v>162</v>
      </c>
      <c r="AU297" s="209" t="s">
        <v>168</v>
      </c>
      <c r="AV297" s="11" t="s">
        <v>84</v>
      </c>
      <c r="AW297" s="11" t="s">
        <v>164</v>
      </c>
      <c r="AX297" s="11" t="s">
        <v>24</v>
      </c>
      <c r="AY297" s="209" t="s">
        <v>153</v>
      </c>
    </row>
    <row r="298" spans="2:65" s="1" customFormat="1" ht="20.399999999999999" customHeight="1">
      <c r="B298" s="38"/>
      <c r="C298" s="186" t="s">
        <v>543</v>
      </c>
      <c r="D298" s="186" t="s">
        <v>155</v>
      </c>
      <c r="E298" s="187" t="s">
        <v>544</v>
      </c>
      <c r="F298" s="188" t="s">
        <v>545</v>
      </c>
      <c r="G298" s="189" t="s">
        <v>334</v>
      </c>
      <c r="H298" s="190">
        <v>4</v>
      </c>
      <c r="I298" s="191"/>
      <c r="J298" s="192">
        <f>ROUND(I298*H298,2)</f>
        <v>0</v>
      </c>
      <c r="K298" s="188" t="s">
        <v>159</v>
      </c>
      <c r="L298" s="58"/>
      <c r="M298" s="193" t="s">
        <v>22</v>
      </c>
      <c r="N298" s="194" t="s">
        <v>46</v>
      </c>
      <c r="O298" s="39"/>
      <c r="P298" s="195">
        <f>O298*H298</f>
        <v>0</v>
      </c>
      <c r="Q298" s="195">
        <v>0</v>
      </c>
      <c r="R298" s="195">
        <f>Q298*H298</f>
        <v>0</v>
      </c>
      <c r="S298" s="195">
        <v>3.6999999999999998E-2</v>
      </c>
      <c r="T298" s="196">
        <f>S298*H298</f>
        <v>0.14799999999999999</v>
      </c>
      <c r="AR298" s="21" t="s">
        <v>160</v>
      </c>
      <c r="AT298" s="21" t="s">
        <v>155</v>
      </c>
      <c r="AU298" s="21" t="s">
        <v>168</v>
      </c>
      <c r="AY298" s="21" t="s">
        <v>153</v>
      </c>
      <c r="BE298" s="197">
        <f>IF(N298="základní",J298,0)</f>
        <v>0</v>
      </c>
      <c r="BF298" s="197">
        <f>IF(N298="snížená",J298,0)</f>
        <v>0</v>
      </c>
      <c r="BG298" s="197">
        <f>IF(N298="zákl. přenesená",J298,0)</f>
        <v>0</v>
      </c>
      <c r="BH298" s="197">
        <f>IF(N298="sníž. přenesená",J298,0)</f>
        <v>0</v>
      </c>
      <c r="BI298" s="197">
        <f>IF(N298="nulová",J298,0)</f>
        <v>0</v>
      </c>
      <c r="BJ298" s="21" t="s">
        <v>24</v>
      </c>
      <c r="BK298" s="197">
        <f>ROUND(I298*H298,2)</f>
        <v>0</v>
      </c>
      <c r="BL298" s="21" t="s">
        <v>160</v>
      </c>
      <c r="BM298" s="21" t="s">
        <v>546</v>
      </c>
    </row>
    <row r="299" spans="2:65" s="11" customFormat="1" ht="12">
      <c r="B299" s="198"/>
      <c r="C299" s="199"/>
      <c r="D299" s="200" t="s">
        <v>162</v>
      </c>
      <c r="E299" s="201" t="s">
        <v>22</v>
      </c>
      <c r="F299" s="202" t="s">
        <v>547</v>
      </c>
      <c r="G299" s="199"/>
      <c r="H299" s="203">
        <v>4</v>
      </c>
      <c r="I299" s="204"/>
      <c r="J299" s="199"/>
      <c r="K299" s="199"/>
      <c r="L299" s="205"/>
      <c r="M299" s="206"/>
      <c r="N299" s="207"/>
      <c r="O299" s="207"/>
      <c r="P299" s="207"/>
      <c r="Q299" s="207"/>
      <c r="R299" s="207"/>
      <c r="S299" s="207"/>
      <c r="T299" s="208"/>
      <c r="AT299" s="209" t="s">
        <v>162</v>
      </c>
      <c r="AU299" s="209" t="s">
        <v>168</v>
      </c>
      <c r="AV299" s="11" t="s">
        <v>84</v>
      </c>
      <c r="AW299" s="11" t="s">
        <v>164</v>
      </c>
      <c r="AX299" s="11" t="s">
        <v>75</v>
      </c>
      <c r="AY299" s="209" t="s">
        <v>153</v>
      </c>
    </row>
    <row r="300" spans="2:65" s="1" customFormat="1" ht="20.399999999999999" customHeight="1">
      <c r="B300" s="38"/>
      <c r="C300" s="186" t="s">
        <v>548</v>
      </c>
      <c r="D300" s="186" t="s">
        <v>155</v>
      </c>
      <c r="E300" s="187" t="s">
        <v>549</v>
      </c>
      <c r="F300" s="188" t="s">
        <v>550</v>
      </c>
      <c r="G300" s="189" t="s">
        <v>225</v>
      </c>
      <c r="H300" s="190">
        <v>16.384</v>
      </c>
      <c r="I300" s="191"/>
      <c r="J300" s="192">
        <f>ROUND(I300*H300,2)</f>
        <v>0</v>
      </c>
      <c r="K300" s="188" t="s">
        <v>159</v>
      </c>
      <c r="L300" s="58"/>
      <c r="M300" s="193" t="s">
        <v>22</v>
      </c>
      <c r="N300" s="194" t="s">
        <v>46</v>
      </c>
      <c r="O300" s="39"/>
      <c r="P300" s="195">
        <f>O300*H300</f>
        <v>0</v>
      </c>
      <c r="Q300" s="195">
        <v>0</v>
      </c>
      <c r="R300" s="195">
        <f>Q300*H300</f>
        <v>0</v>
      </c>
      <c r="S300" s="195">
        <v>0.05</v>
      </c>
      <c r="T300" s="196">
        <f>S300*H300</f>
        <v>0.81920000000000004</v>
      </c>
      <c r="AR300" s="21" t="s">
        <v>160</v>
      </c>
      <c r="AT300" s="21" t="s">
        <v>155</v>
      </c>
      <c r="AU300" s="21" t="s">
        <v>168</v>
      </c>
      <c r="AY300" s="21" t="s">
        <v>153</v>
      </c>
      <c r="BE300" s="197">
        <f>IF(N300="základní",J300,0)</f>
        <v>0</v>
      </c>
      <c r="BF300" s="197">
        <f>IF(N300="snížená",J300,0)</f>
        <v>0</v>
      </c>
      <c r="BG300" s="197">
        <f>IF(N300="zákl. přenesená",J300,0)</f>
        <v>0</v>
      </c>
      <c r="BH300" s="197">
        <f>IF(N300="sníž. přenesená",J300,0)</f>
        <v>0</v>
      </c>
      <c r="BI300" s="197">
        <f>IF(N300="nulová",J300,0)</f>
        <v>0</v>
      </c>
      <c r="BJ300" s="21" t="s">
        <v>24</v>
      </c>
      <c r="BK300" s="197">
        <f>ROUND(I300*H300,2)</f>
        <v>0</v>
      </c>
      <c r="BL300" s="21" t="s">
        <v>160</v>
      </c>
      <c r="BM300" s="21" t="s">
        <v>551</v>
      </c>
    </row>
    <row r="301" spans="2:65" s="11" customFormat="1" ht="12">
      <c r="B301" s="198"/>
      <c r="C301" s="199"/>
      <c r="D301" s="200" t="s">
        <v>162</v>
      </c>
      <c r="E301" s="201" t="s">
        <v>22</v>
      </c>
      <c r="F301" s="202" t="s">
        <v>552</v>
      </c>
      <c r="G301" s="199"/>
      <c r="H301" s="203">
        <v>16.38355</v>
      </c>
      <c r="I301" s="204"/>
      <c r="J301" s="199"/>
      <c r="K301" s="199"/>
      <c r="L301" s="205"/>
      <c r="M301" s="206"/>
      <c r="N301" s="207"/>
      <c r="O301" s="207"/>
      <c r="P301" s="207"/>
      <c r="Q301" s="207"/>
      <c r="R301" s="207"/>
      <c r="S301" s="207"/>
      <c r="T301" s="208"/>
      <c r="AT301" s="209" t="s">
        <v>162</v>
      </c>
      <c r="AU301" s="209" t="s">
        <v>168</v>
      </c>
      <c r="AV301" s="11" t="s">
        <v>84</v>
      </c>
      <c r="AW301" s="11" t="s">
        <v>164</v>
      </c>
      <c r="AX301" s="11" t="s">
        <v>75</v>
      </c>
      <c r="AY301" s="209" t="s">
        <v>153</v>
      </c>
    </row>
    <row r="302" spans="2:65" s="1" customFormat="1" ht="20.399999999999999" customHeight="1">
      <c r="B302" s="38"/>
      <c r="C302" s="186" t="s">
        <v>553</v>
      </c>
      <c r="D302" s="186" t="s">
        <v>155</v>
      </c>
      <c r="E302" s="187" t="s">
        <v>554</v>
      </c>
      <c r="F302" s="188" t="s">
        <v>555</v>
      </c>
      <c r="G302" s="189" t="s">
        <v>225</v>
      </c>
      <c r="H302" s="190">
        <v>2.8860000000000001</v>
      </c>
      <c r="I302" s="191"/>
      <c r="J302" s="192">
        <f>ROUND(I302*H302,2)</f>
        <v>0</v>
      </c>
      <c r="K302" s="188" t="s">
        <v>159</v>
      </c>
      <c r="L302" s="58"/>
      <c r="M302" s="193" t="s">
        <v>22</v>
      </c>
      <c r="N302" s="194" t="s">
        <v>46</v>
      </c>
      <c r="O302" s="39"/>
      <c r="P302" s="195">
        <f>O302*H302</f>
        <v>0</v>
      </c>
      <c r="Q302" s="195">
        <v>0</v>
      </c>
      <c r="R302" s="195">
        <f>Q302*H302</f>
        <v>0</v>
      </c>
      <c r="S302" s="195">
        <v>8.8999999999999996E-2</v>
      </c>
      <c r="T302" s="196">
        <f>S302*H302</f>
        <v>0.25685399999999997</v>
      </c>
      <c r="AR302" s="21" t="s">
        <v>160</v>
      </c>
      <c r="AT302" s="21" t="s">
        <v>155</v>
      </c>
      <c r="AU302" s="21" t="s">
        <v>168</v>
      </c>
      <c r="AY302" s="21" t="s">
        <v>153</v>
      </c>
      <c r="BE302" s="197">
        <f>IF(N302="základní",J302,0)</f>
        <v>0</v>
      </c>
      <c r="BF302" s="197">
        <f>IF(N302="snížená",J302,0)</f>
        <v>0</v>
      </c>
      <c r="BG302" s="197">
        <f>IF(N302="zákl. přenesená",J302,0)</f>
        <v>0</v>
      </c>
      <c r="BH302" s="197">
        <f>IF(N302="sníž. přenesená",J302,0)</f>
        <v>0</v>
      </c>
      <c r="BI302" s="197">
        <f>IF(N302="nulová",J302,0)</f>
        <v>0</v>
      </c>
      <c r="BJ302" s="21" t="s">
        <v>24</v>
      </c>
      <c r="BK302" s="197">
        <f>ROUND(I302*H302,2)</f>
        <v>0</v>
      </c>
      <c r="BL302" s="21" t="s">
        <v>160</v>
      </c>
      <c r="BM302" s="21" t="s">
        <v>556</v>
      </c>
    </row>
    <row r="303" spans="2:65" s="11" customFormat="1" ht="12">
      <c r="B303" s="198"/>
      <c r="C303" s="199"/>
      <c r="D303" s="210" t="s">
        <v>162</v>
      </c>
      <c r="E303" s="211" t="s">
        <v>22</v>
      </c>
      <c r="F303" s="212" t="s">
        <v>557</v>
      </c>
      <c r="G303" s="199"/>
      <c r="H303" s="213">
        <v>2.8860000000000001</v>
      </c>
      <c r="I303" s="204"/>
      <c r="J303" s="199"/>
      <c r="K303" s="199"/>
      <c r="L303" s="205"/>
      <c r="M303" s="206"/>
      <c r="N303" s="207"/>
      <c r="O303" s="207"/>
      <c r="P303" s="207"/>
      <c r="Q303" s="207"/>
      <c r="R303" s="207"/>
      <c r="S303" s="207"/>
      <c r="T303" s="208"/>
      <c r="AT303" s="209" t="s">
        <v>162</v>
      </c>
      <c r="AU303" s="209" t="s">
        <v>168</v>
      </c>
      <c r="AV303" s="11" t="s">
        <v>84</v>
      </c>
      <c r="AW303" s="11" t="s">
        <v>164</v>
      </c>
      <c r="AX303" s="11" t="s">
        <v>75</v>
      </c>
      <c r="AY303" s="209" t="s">
        <v>153</v>
      </c>
    </row>
    <row r="304" spans="2:65" s="10" customFormat="1" ht="29.85" customHeight="1">
      <c r="B304" s="169"/>
      <c r="C304" s="170"/>
      <c r="D304" s="183" t="s">
        <v>74</v>
      </c>
      <c r="E304" s="184" t="s">
        <v>558</v>
      </c>
      <c r="F304" s="184" t="s">
        <v>559</v>
      </c>
      <c r="G304" s="170"/>
      <c r="H304" s="170"/>
      <c r="I304" s="173"/>
      <c r="J304" s="185">
        <f>BK304</f>
        <v>0</v>
      </c>
      <c r="K304" s="170"/>
      <c r="L304" s="175"/>
      <c r="M304" s="176"/>
      <c r="N304" s="177"/>
      <c r="O304" s="177"/>
      <c r="P304" s="178">
        <f>SUM(P305:P316)</f>
        <v>0</v>
      </c>
      <c r="Q304" s="177"/>
      <c r="R304" s="178">
        <f>SUM(R305:R316)</f>
        <v>0</v>
      </c>
      <c r="S304" s="177"/>
      <c r="T304" s="179">
        <f>SUM(T305:T316)</f>
        <v>0</v>
      </c>
      <c r="AR304" s="180" t="s">
        <v>24</v>
      </c>
      <c r="AT304" s="181" t="s">
        <v>74</v>
      </c>
      <c r="AU304" s="181" t="s">
        <v>24</v>
      </c>
      <c r="AY304" s="180" t="s">
        <v>153</v>
      </c>
      <c r="BK304" s="182">
        <f>SUM(BK305:BK316)</f>
        <v>0</v>
      </c>
    </row>
    <row r="305" spans="2:65" s="1" customFormat="1" ht="28.8" customHeight="1">
      <c r="B305" s="38"/>
      <c r="C305" s="186" t="s">
        <v>560</v>
      </c>
      <c r="D305" s="186" t="s">
        <v>155</v>
      </c>
      <c r="E305" s="187" t="s">
        <v>561</v>
      </c>
      <c r="F305" s="188" t="s">
        <v>562</v>
      </c>
      <c r="G305" s="189" t="s">
        <v>199</v>
      </c>
      <c r="H305" s="190">
        <v>8.2789999999999999</v>
      </c>
      <c r="I305" s="191"/>
      <c r="J305" s="192">
        <f>ROUND(I305*H305,2)</f>
        <v>0</v>
      </c>
      <c r="K305" s="188" t="s">
        <v>159</v>
      </c>
      <c r="L305" s="58"/>
      <c r="M305" s="193" t="s">
        <v>22</v>
      </c>
      <c r="N305" s="194" t="s">
        <v>46</v>
      </c>
      <c r="O305" s="39"/>
      <c r="P305" s="195">
        <f>O305*H305</f>
        <v>0</v>
      </c>
      <c r="Q305" s="195">
        <v>0</v>
      </c>
      <c r="R305" s="195">
        <f>Q305*H305</f>
        <v>0</v>
      </c>
      <c r="S305" s="195">
        <v>0</v>
      </c>
      <c r="T305" s="196">
        <f>S305*H305</f>
        <v>0</v>
      </c>
      <c r="AR305" s="21" t="s">
        <v>160</v>
      </c>
      <c r="AT305" s="21" t="s">
        <v>155</v>
      </c>
      <c r="AU305" s="21" t="s">
        <v>84</v>
      </c>
      <c r="AY305" s="21" t="s">
        <v>153</v>
      </c>
      <c r="BE305" s="197">
        <f>IF(N305="základní",J305,0)</f>
        <v>0</v>
      </c>
      <c r="BF305" s="197">
        <f>IF(N305="snížená",J305,0)</f>
        <v>0</v>
      </c>
      <c r="BG305" s="197">
        <f>IF(N305="zákl. přenesená",J305,0)</f>
        <v>0</v>
      </c>
      <c r="BH305" s="197">
        <f>IF(N305="sníž. přenesená",J305,0)</f>
        <v>0</v>
      </c>
      <c r="BI305" s="197">
        <f>IF(N305="nulová",J305,0)</f>
        <v>0</v>
      </c>
      <c r="BJ305" s="21" t="s">
        <v>24</v>
      </c>
      <c r="BK305" s="197">
        <f>ROUND(I305*H305,2)</f>
        <v>0</v>
      </c>
      <c r="BL305" s="21" t="s">
        <v>160</v>
      </c>
      <c r="BM305" s="21" t="s">
        <v>563</v>
      </c>
    </row>
    <row r="306" spans="2:65" s="1" customFormat="1" ht="24">
      <c r="B306" s="38"/>
      <c r="C306" s="60"/>
      <c r="D306" s="200" t="s">
        <v>240</v>
      </c>
      <c r="E306" s="60"/>
      <c r="F306" s="229" t="s">
        <v>564</v>
      </c>
      <c r="G306" s="60"/>
      <c r="H306" s="60"/>
      <c r="I306" s="156"/>
      <c r="J306" s="60"/>
      <c r="K306" s="60"/>
      <c r="L306" s="58"/>
      <c r="M306" s="215"/>
      <c r="N306" s="39"/>
      <c r="O306" s="39"/>
      <c r="P306" s="39"/>
      <c r="Q306" s="39"/>
      <c r="R306" s="39"/>
      <c r="S306" s="39"/>
      <c r="T306" s="75"/>
      <c r="AT306" s="21" t="s">
        <v>240</v>
      </c>
      <c r="AU306" s="21" t="s">
        <v>84</v>
      </c>
    </row>
    <row r="307" spans="2:65" s="1" customFormat="1" ht="28.8" customHeight="1">
      <c r="B307" s="38"/>
      <c r="C307" s="186" t="s">
        <v>565</v>
      </c>
      <c r="D307" s="186" t="s">
        <v>155</v>
      </c>
      <c r="E307" s="187" t="s">
        <v>566</v>
      </c>
      <c r="F307" s="188" t="s">
        <v>567</v>
      </c>
      <c r="G307" s="189" t="s">
        <v>199</v>
      </c>
      <c r="H307" s="190">
        <v>8.2789999999999999</v>
      </c>
      <c r="I307" s="191"/>
      <c r="J307" s="192">
        <f>ROUND(I307*H307,2)</f>
        <v>0</v>
      </c>
      <c r="K307" s="188" t="s">
        <v>159</v>
      </c>
      <c r="L307" s="58"/>
      <c r="M307" s="193" t="s">
        <v>22</v>
      </c>
      <c r="N307" s="194" t="s">
        <v>46</v>
      </c>
      <c r="O307" s="39"/>
      <c r="P307" s="195">
        <f>O307*H307</f>
        <v>0</v>
      </c>
      <c r="Q307" s="195">
        <v>0</v>
      </c>
      <c r="R307" s="195">
        <f>Q307*H307</f>
        <v>0</v>
      </c>
      <c r="S307" s="195">
        <v>0</v>
      </c>
      <c r="T307" s="196">
        <f>S307*H307</f>
        <v>0</v>
      </c>
      <c r="AR307" s="21" t="s">
        <v>160</v>
      </c>
      <c r="AT307" s="21" t="s">
        <v>155</v>
      </c>
      <c r="AU307" s="21" t="s">
        <v>84</v>
      </c>
      <c r="AY307" s="21" t="s">
        <v>153</v>
      </c>
      <c r="BE307" s="197">
        <f>IF(N307="základní",J307,0)</f>
        <v>0</v>
      </c>
      <c r="BF307" s="197">
        <f>IF(N307="snížená",J307,0)</f>
        <v>0</v>
      </c>
      <c r="BG307" s="197">
        <f>IF(N307="zákl. přenesená",J307,0)</f>
        <v>0</v>
      </c>
      <c r="BH307" s="197">
        <f>IF(N307="sníž. přenesená",J307,0)</f>
        <v>0</v>
      </c>
      <c r="BI307" s="197">
        <f>IF(N307="nulová",J307,0)</f>
        <v>0</v>
      </c>
      <c r="BJ307" s="21" t="s">
        <v>24</v>
      </c>
      <c r="BK307" s="197">
        <f>ROUND(I307*H307,2)</f>
        <v>0</v>
      </c>
      <c r="BL307" s="21" t="s">
        <v>160</v>
      </c>
      <c r="BM307" s="21" t="s">
        <v>568</v>
      </c>
    </row>
    <row r="308" spans="2:65" s="1" customFormat="1" ht="24">
      <c r="B308" s="38"/>
      <c r="C308" s="60"/>
      <c r="D308" s="200" t="s">
        <v>240</v>
      </c>
      <c r="E308" s="60"/>
      <c r="F308" s="229" t="s">
        <v>569</v>
      </c>
      <c r="G308" s="60"/>
      <c r="H308" s="60"/>
      <c r="I308" s="156"/>
      <c r="J308" s="60"/>
      <c r="K308" s="60"/>
      <c r="L308" s="58"/>
      <c r="M308" s="215"/>
      <c r="N308" s="39"/>
      <c r="O308" s="39"/>
      <c r="P308" s="39"/>
      <c r="Q308" s="39"/>
      <c r="R308" s="39"/>
      <c r="S308" s="39"/>
      <c r="T308" s="75"/>
      <c r="AT308" s="21" t="s">
        <v>240</v>
      </c>
      <c r="AU308" s="21" t="s">
        <v>84</v>
      </c>
    </row>
    <row r="309" spans="2:65" s="1" customFormat="1" ht="20.399999999999999" customHeight="1">
      <c r="B309" s="38"/>
      <c r="C309" s="186" t="s">
        <v>570</v>
      </c>
      <c r="D309" s="186" t="s">
        <v>155</v>
      </c>
      <c r="E309" s="187" t="s">
        <v>571</v>
      </c>
      <c r="F309" s="188" t="s">
        <v>572</v>
      </c>
      <c r="G309" s="189" t="s">
        <v>199</v>
      </c>
      <c r="H309" s="190">
        <v>206.97499999999999</v>
      </c>
      <c r="I309" s="191"/>
      <c r="J309" s="192">
        <f>ROUND(I309*H309,2)</f>
        <v>0</v>
      </c>
      <c r="K309" s="188" t="s">
        <v>159</v>
      </c>
      <c r="L309" s="58"/>
      <c r="M309" s="193" t="s">
        <v>22</v>
      </c>
      <c r="N309" s="194" t="s">
        <v>46</v>
      </c>
      <c r="O309" s="39"/>
      <c r="P309" s="195">
        <f>O309*H309</f>
        <v>0</v>
      </c>
      <c r="Q309" s="195">
        <v>0</v>
      </c>
      <c r="R309" s="195">
        <f>Q309*H309</f>
        <v>0</v>
      </c>
      <c r="S309" s="195">
        <v>0</v>
      </c>
      <c r="T309" s="196">
        <f>S309*H309</f>
        <v>0</v>
      </c>
      <c r="AR309" s="21" t="s">
        <v>160</v>
      </c>
      <c r="AT309" s="21" t="s">
        <v>155</v>
      </c>
      <c r="AU309" s="21" t="s">
        <v>84</v>
      </c>
      <c r="AY309" s="21" t="s">
        <v>153</v>
      </c>
      <c r="BE309" s="197">
        <f>IF(N309="základní",J309,0)</f>
        <v>0</v>
      </c>
      <c r="BF309" s="197">
        <f>IF(N309="snížená",J309,0)</f>
        <v>0</v>
      </c>
      <c r="BG309" s="197">
        <f>IF(N309="zákl. přenesená",J309,0)</f>
        <v>0</v>
      </c>
      <c r="BH309" s="197">
        <f>IF(N309="sníž. přenesená",J309,0)</f>
        <v>0</v>
      </c>
      <c r="BI309" s="197">
        <f>IF(N309="nulová",J309,0)</f>
        <v>0</v>
      </c>
      <c r="BJ309" s="21" t="s">
        <v>24</v>
      </c>
      <c r="BK309" s="197">
        <f>ROUND(I309*H309,2)</f>
        <v>0</v>
      </c>
      <c r="BL309" s="21" t="s">
        <v>160</v>
      </c>
      <c r="BM309" s="21" t="s">
        <v>573</v>
      </c>
    </row>
    <row r="310" spans="2:65" s="1" customFormat="1" ht="24">
      <c r="B310" s="38"/>
      <c r="C310" s="60"/>
      <c r="D310" s="210" t="s">
        <v>240</v>
      </c>
      <c r="E310" s="60"/>
      <c r="F310" s="214" t="s">
        <v>574</v>
      </c>
      <c r="G310" s="60"/>
      <c r="H310" s="60"/>
      <c r="I310" s="156"/>
      <c r="J310" s="60"/>
      <c r="K310" s="60"/>
      <c r="L310" s="58"/>
      <c r="M310" s="215"/>
      <c r="N310" s="39"/>
      <c r="O310" s="39"/>
      <c r="P310" s="39"/>
      <c r="Q310" s="39"/>
      <c r="R310" s="39"/>
      <c r="S310" s="39"/>
      <c r="T310" s="75"/>
      <c r="AT310" s="21" t="s">
        <v>240</v>
      </c>
      <c r="AU310" s="21" t="s">
        <v>84</v>
      </c>
    </row>
    <row r="311" spans="2:65" s="11" customFormat="1" ht="12">
      <c r="B311" s="198"/>
      <c r="C311" s="199"/>
      <c r="D311" s="200" t="s">
        <v>162</v>
      </c>
      <c r="E311" s="199"/>
      <c r="F311" s="202" t="s">
        <v>575</v>
      </c>
      <c r="G311" s="199"/>
      <c r="H311" s="203">
        <v>206.97499999999999</v>
      </c>
      <c r="I311" s="204"/>
      <c r="J311" s="199"/>
      <c r="K311" s="199"/>
      <c r="L311" s="205"/>
      <c r="M311" s="206"/>
      <c r="N311" s="207"/>
      <c r="O311" s="207"/>
      <c r="P311" s="207"/>
      <c r="Q311" s="207"/>
      <c r="R311" s="207"/>
      <c r="S311" s="207"/>
      <c r="T311" s="208"/>
      <c r="AT311" s="209" t="s">
        <v>162</v>
      </c>
      <c r="AU311" s="209" t="s">
        <v>84</v>
      </c>
      <c r="AV311" s="11" t="s">
        <v>84</v>
      </c>
      <c r="AW311" s="11" t="s">
        <v>6</v>
      </c>
      <c r="AX311" s="11" t="s">
        <v>24</v>
      </c>
      <c r="AY311" s="209" t="s">
        <v>153</v>
      </c>
    </row>
    <row r="312" spans="2:65" s="1" customFormat="1" ht="20.399999999999999" customHeight="1">
      <c r="B312" s="38"/>
      <c r="C312" s="186" t="s">
        <v>576</v>
      </c>
      <c r="D312" s="186" t="s">
        <v>155</v>
      </c>
      <c r="E312" s="187" t="s">
        <v>577</v>
      </c>
      <c r="F312" s="188" t="s">
        <v>578</v>
      </c>
      <c r="G312" s="189" t="s">
        <v>199</v>
      </c>
      <c r="H312" s="190">
        <v>6.0629999999999997</v>
      </c>
      <c r="I312" s="191"/>
      <c r="J312" s="192">
        <f>ROUND(I312*H312,2)</f>
        <v>0</v>
      </c>
      <c r="K312" s="188" t="s">
        <v>159</v>
      </c>
      <c r="L312" s="58"/>
      <c r="M312" s="193" t="s">
        <v>22</v>
      </c>
      <c r="N312" s="194" t="s">
        <v>46</v>
      </c>
      <c r="O312" s="39"/>
      <c r="P312" s="195">
        <f>O312*H312</f>
        <v>0</v>
      </c>
      <c r="Q312" s="195">
        <v>0</v>
      </c>
      <c r="R312" s="195">
        <f>Q312*H312</f>
        <v>0</v>
      </c>
      <c r="S312" s="195">
        <v>0</v>
      </c>
      <c r="T312" s="196">
        <f>S312*H312</f>
        <v>0</v>
      </c>
      <c r="AR312" s="21" t="s">
        <v>160</v>
      </c>
      <c r="AT312" s="21" t="s">
        <v>155</v>
      </c>
      <c r="AU312" s="21" t="s">
        <v>84</v>
      </c>
      <c r="AY312" s="21" t="s">
        <v>153</v>
      </c>
      <c r="BE312" s="197">
        <f>IF(N312="základní",J312,0)</f>
        <v>0</v>
      </c>
      <c r="BF312" s="197">
        <f>IF(N312="snížená",J312,0)</f>
        <v>0</v>
      </c>
      <c r="BG312" s="197">
        <f>IF(N312="zákl. přenesená",J312,0)</f>
        <v>0</v>
      </c>
      <c r="BH312" s="197">
        <f>IF(N312="sníž. přenesená",J312,0)</f>
        <v>0</v>
      </c>
      <c r="BI312" s="197">
        <f>IF(N312="nulová",J312,0)</f>
        <v>0</v>
      </c>
      <c r="BJ312" s="21" t="s">
        <v>24</v>
      </c>
      <c r="BK312" s="197">
        <f>ROUND(I312*H312,2)</f>
        <v>0</v>
      </c>
      <c r="BL312" s="21" t="s">
        <v>160</v>
      </c>
      <c r="BM312" s="21" t="s">
        <v>579</v>
      </c>
    </row>
    <row r="313" spans="2:65" s="1" customFormat="1" ht="12">
      <c r="B313" s="38"/>
      <c r="C313" s="60"/>
      <c r="D313" s="210" t="s">
        <v>240</v>
      </c>
      <c r="E313" s="60"/>
      <c r="F313" s="214" t="s">
        <v>580</v>
      </c>
      <c r="G313" s="60"/>
      <c r="H313" s="60"/>
      <c r="I313" s="156"/>
      <c r="J313" s="60"/>
      <c r="K313" s="60"/>
      <c r="L313" s="58"/>
      <c r="M313" s="215"/>
      <c r="N313" s="39"/>
      <c r="O313" s="39"/>
      <c r="P313" s="39"/>
      <c r="Q313" s="39"/>
      <c r="R313" s="39"/>
      <c r="S313" s="39"/>
      <c r="T313" s="75"/>
      <c r="AT313" s="21" t="s">
        <v>240</v>
      </c>
      <c r="AU313" s="21" t="s">
        <v>84</v>
      </c>
    </row>
    <row r="314" spans="2:65" s="11" customFormat="1" ht="12">
      <c r="B314" s="198"/>
      <c r="C314" s="199"/>
      <c r="D314" s="200" t="s">
        <v>162</v>
      </c>
      <c r="E314" s="201" t="s">
        <v>22</v>
      </c>
      <c r="F314" s="202" t="s">
        <v>581</v>
      </c>
      <c r="G314" s="199"/>
      <c r="H314" s="203">
        <v>6.0629999999999997</v>
      </c>
      <c r="I314" s="204"/>
      <c r="J314" s="199"/>
      <c r="K314" s="199"/>
      <c r="L314" s="205"/>
      <c r="M314" s="206"/>
      <c r="N314" s="207"/>
      <c r="O314" s="207"/>
      <c r="P314" s="207"/>
      <c r="Q314" s="207"/>
      <c r="R314" s="207"/>
      <c r="S314" s="207"/>
      <c r="T314" s="208"/>
      <c r="AT314" s="209" t="s">
        <v>162</v>
      </c>
      <c r="AU314" s="209" t="s">
        <v>84</v>
      </c>
      <c r="AV314" s="11" t="s">
        <v>84</v>
      </c>
      <c r="AW314" s="11" t="s">
        <v>164</v>
      </c>
      <c r="AX314" s="11" t="s">
        <v>75</v>
      </c>
      <c r="AY314" s="209" t="s">
        <v>153</v>
      </c>
    </row>
    <row r="315" spans="2:65" s="1" customFormat="1" ht="20.399999999999999" customHeight="1">
      <c r="B315" s="38"/>
      <c r="C315" s="186" t="s">
        <v>582</v>
      </c>
      <c r="D315" s="186" t="s">
        <v>155</v>
      </c>
      <c r="E315" s="187" t="s">
        <v>583</v>
      </c>
      <c r="F315" s="188" t="s">
        <v>584</v>
      </c>
      <c r="G315" s="189" t="s">
        <v>199</v>
      </c>
      <c r="H315" s="190">
        <v>1.823</v>
      </c>
      <c r="I315" s="191"/>
      <c r="J315" s="192">
        <f>ROUND(I315*H315,2)</f>
        <v>0</v>
      </c>
      <c r="K315" s="188" t="s">
        <v>159</v>
      </c>
      <c r="L315" s="58"/>
      <c r="M315" s="193" t="s">
        <v>22</v>
      </c>
      <c r="N315" s="194" t="s">
        <v>46</v>
      </c>
      <c r="O315" s="39"/>
      <c r="P315" s="195">
        <f>O315*H315</f>
        <v>0</v>
      </c>
      <c r="Q315" s="195">
        <v>0</v>
      </c>
      <c r="R315" s="195">
        <f>Q315*H315</f>
        <v>0</v>
      </c>
      <c r="S315" s="195">
        <v>0</v>
      </c>
      <c r="T315" s="196">
        <f>S315*H315</f>
        <v>0</v>
      </c>
      <c r="AR315" s="21" t="s">
        <v>160</v>
      </c>
      <c r="AT315" s="21" t="s">
        <v>155</v>
      </c>
      <c r="AU315" s="21" t="s">
        <v>84</v>
      </c>
      <c r="AY315" s="21" t="s">
        <v>153</v>
      </c>
      <c r="BE315" s="197">
        <f>IF(N315="základní",J315,0)</f>
        <v>0</v>
      </c>
      <c r="BF315" s="197">
        <f>IF(N315="snížená",J315,0)</f>
        <v>0</v>
      </c>
      <c r="BG315" s="197">
        <f>IF(N315="zákl. přenesená",J315,0)</f>
        <v>0</v>
      </c>
      <c r="BH315" s="197">
        <f>IF(N315="sníž. přenesená",J315,0)</f>
        <v>0</v>
      </c>
      <c r="BI315" s="197">
        <f>IF(N315="nulová",J315,0)</f>
        <v>0</v>
      </c>
      <c r="BJ315" s="21" t="s">
        <v>24</v>
      </c>
      <c r="BK315" s="197">
        <f>ROUND(I315*H315,2)</f>
        <v>0</v>
      </c>
      <c r="BL315" s="21" t="s">
        <v>160</v>
      </c>
      <c r="BM315" s="21" t="s">
        <v>585</v>
      </c>
    </row>
    <row r="316" spans="2:65" s="1" customFormat="1" ht="24">
      <c r="B316" s="38"/>
      <c r="C316" s="60"/>
      <c r="D316" s="210" t="s">
        <v>240</v>
      </c>
      <c r="E316" s="60"/>
      <c r="F316" s="214" t="s">
        <v>586</v>
      </c>
      <c r="G316" s="60"/>
      <c r="H316" s="60"/>
      <c r="I316" s="156"/>
      <c r="J316" s="60"/>
      <c r="K316" s="60"/>
      <c r="L316" s="58"/>
      <c r="M316" s="215"/>
      <c r="N316" s="39"/>
      <c r="O316" s="39"/>
      <c r="P316" s="39"/>
      <c r="Q316" s="39"/>
      <c r="R316" s="39"/>
      <c r="S316" s="39"/>
      <c r="T316" s="75"/>
      <c r="AT316" s="21" t="s">
        <v>240</v>
      </c>
      <c r="AU316" s="21" t="s">
        <v>84</v>
      </c>
    </row>
    <row r="317" spans="2:65" s="10" customFormat="1" ht="29.85" customHeight="1">
      <c r="B317" s="169"/>
      <c r="C317" s="170"/>
      <c r="D317" s="183" t="s">
        <v>74</v>
      </c>
      <c r="E317" s="184" t="s">
        <v>587</v>
      </c>
      <c r="F317" s="184" t="s">
        <v>588</v>
      </c>
      <c r="G317" s="170"/>
      <c r="H317" s="170"/>
      <c r="I317" s="173"/>
      <c r="J317" s="185">
        <f>BK317</f>
        <v>0</v>
      </c>
      <c r="K317" s="170"/>
      <c r="L317" s="175"/>
      <c r="M317" s="176"/>
      <c r="N317" s="177"/>
      <c r="O317" s="177"/>
      <c r="P317" s="178">
        <f>SUM(P318:P319)</f>
        <v>0</v>
      </c>
      <c r="Q317" s="177"/>
      <c r="R317" s="178">
        <f>SUM(R318:R319)</f>
        <v>0</v>
      </c>
      <c r="S317" s="177"/>
      <c r="T317" s="179">
        <f>SUM(T318:T319)</f>
        <v>0</v>
      </c>
      <c r="AR317" s="180" t="s">
        <v>24</v>
      </c>
      <c r="AT317" s="181" t="s">
        <v>74</v>
      </c>
      <c r="AU317" s="181" t="s">
        <v>24</v>
      </c>
      <c r="AY317" s="180" t="s">
        <v>153</v>
      </c>
      <c r="BK317" s="182">
        <f>SUM(BK318:BK319)</f>
        <v>0</v>
      </c>
    </row>
    <row r="318" spans="2:65" s="1" customFormat="1" ht="20.399999999999999" customHeight="1">
      <c r="B318" s="38"/>
      <c r="C318" s="186" t="s">
        <v>589</v>
      </c>
      <c r="D318" s="186" t="s">
        <v>155</v>
      </c>
      <c r="E318" s="187" t="s">
        <v>590</v>
      </c>
      <c r="F318" s="188" t="s">
        <v>591</v>
      </c>
      <c r="G318" s="189" t="s">
        <v>199</v>
      </c>
      <c r="H318" s="190">
        <v>24.056000000000001</v>
      </c>
      <c r="I318" s="191"/>
      <c r="J318" s="192">
        <f>ROUND(I318*H318,2)</f>
        <v>0</v>
      </c>
      <c r="K318" s="188" t="s">
        <v>159</v>
      </c>
      <c r="L318" s="58"/>
      <c r="M318" s="193" t="s">
        <v>22</v>
      </c>
      <c r="N318" s="194" t="s">
        <v>46</v>
      </c>
      <c r="O318" s="39"/>
      <c r="P318" s="195">
        <f>O318*H318</f>
        <v>0</v>
      </c>
      <c r="Q318" s="195">
        <v>0</v>
      </c>
      <c r="R318" s="195">
        <f>Q318*H318</f>
        <v>0</v>
      </c>
      <c r="S318" s="195">
        <v>0</v>
      </c>
      <c r="T318" s="196">
        <f>S318*H318</f>
        <v>0</v>
      </c>
      <c r="AR318" s="21" t="s">
        <v>160</v>
      </c>
      <c r="AT318" s="21" t="s">
        <v>155</v>
      </c>
      <c r="AU318" s="21" t="s">
        <v>84</v>
      </c>
      <c r="AY318" s="21" t="s">
        <v>153</v>
      </c>
      <c r="BE318" s="197">
        <f>IF(N318="základní",J318,0)</f>
        <v>0</v>
      </c>
      <c r="BF318" s="197">
        <f>IF(N318="snížená",J318,0)</f>
        <v>0</v>
      </c>
      <c r="BG318" s="197">
        <f>IF(N318="zákl. přenesená",J318,0)</f>
        <v>0</v>
      </c>
      <c r="BH318" s="197">
        <f>IF(N318="sníž. přenesená",J318,0)</f>
        <v>0</v>
      </c>
      <c r="BI318" s="197">
        <f>IF(N318="nulová",J318,0)</f>
        <v>0</v>
      </c>
      <c r="BJ318" s="21" t="s">
        <v>24</v>
      </c>
      <c r="BK318" s="197">
        <f>ROUND(I318*H318,2)</f>
        <v>0</v>
      </c>
      <c r="BL318" s="21" t="s">
        <v>160</v>
      </c>
      <c r="BM318" s="21" t="s">
        <v>592</v>
      </c>
    </row>
    <row r="319" spans="2:65" s="1" customFormat="1" ht="36">
      <c r="B319" s="38"/>
      <c r="C319" s="60"/>
      <c r="D319" s="210" t="s">
        <v>240</v>
      </c>
      <c r="E319" s="60"/>
      <c r="F319" s="214" t="s">
        <v>593</v>
      </c>
      <c r="G319" s="60"/>
      <c r="H319" s="60"/>
      <c r="I319" s="156"/>
      <c r="J319" s="60"/>
      <c r="K319" s="60"/>
      <c r="L319" s="58"/>
      <c r="M319" s="215"/>
      <c r="N319" s="39"/>
      <c r="O319" s="39"/>
      <c r="P319" s="39"/>
      <c r="Q319" s="39"/>
      <c r="R319" s="39"/>
      <c r="S319" s="39"/>
      <c r="T319" s="75"/>
      <c r="AT319" s="21" t="s">
        <v>240</v>
      </c>
      <c r="AU319" s="21" t="s">
        <v>84</v>
      </c>
    </row>
    <row r="320" spans="2:65" s="10" customFormat="1" ht="37.35" customHeight="1">
      <c r="B320" s="169"/>
      <c r="C320" s="170"/>
      <c r="D320" s="171" t="s">
        <v>74</v>
      </c>
      <c r="E320" s="172" t="s">
        <v>594</v>
      </c>
      <c r="F320" s="172" t="s">
        <v>595</v>
      </c>
      <c r="G320" s="170"/>
      <c r="H320" s="170"/>
      <c r="I320" s="173"/>
      <c r="J320" s="174">
        <f>BK320</f>
        <v>0</v>
      </c>
      <c r="K320" s="170"/>
      <c r="L320" s="175"/>
      <c r="M320" s="176"/>
      <c r="N320" s="177"/>
      <c r="O320" s="177"/>
      <c r="P320" s="178">
        <f>P321+P353+P360+P373+P380+P417+P439+P445+P484+P489+P497+P512+P531</f>
        <v>0</v>
      </c>
      <c r="Q320" s="177"/>
      <c r="R320" s="178">
        <f>R321+R353+R360+R373+R380+R417+R439+R445+R484+R489+R497+R512+R531</f>
        <v>2.5967963789800002</v>
      </c>
      <c r="S320" s="177"/>
      <c r="T320" s="179">
        <f>T321+T353+T360+T373+T380+T417+T439+T445+T484+T489+T497+T512+T531</f>
        <v>6.7198499999999994E-2</v>
      </c>
      <c r="AR320" s="180" t="s">
        <v>84</v>
      </c>
      <c r="AT320" s="181" t="s">
        <v>74</v>
      </c>
      <c r="AU320" s="181" t="s">
        <v>75</v>
      </c>
      <c r="AY320" s="180" t="s">
        <v>153</v>
      </c>
      <c r="BK320" s="182">
        <f>BK321+BK353+BK360+BK373+BK380+BK417+BK439+BK445+BK484+BK489+BK497+BK512+BK531</f>
        <v>0</v>
      </c>
    </row>
    <row r="321" spans="2:65" s="10" customFormat="1" ht="19.95" customHeight="1">
      <c r="B321" s="169"/>
      <c r="C321" s="170"/>
      <c r="D321" s="183" t="s">
        <v>74</v>
      </c>
      <c r="E321" s="184" t="s">
        <v>596</v>
      </c>
      <c r="F321" s="184" t="s">
        <v>597</v>
      </c>
      <c r="G321" s="170"/>
      <c r="H321" s="170"/>
      <c r="I321" s="173"/>
      <c r="J321" s="185">
        <f>BK321</f>
        <v>0</v>
      </c>
      <c r="K321" s="170"/>
      <c r="L321" s="175"/>
      <c r="M321" s="176"/>
      <c r="N321" s="177"/>
      <c r="O321" s="177"/>
      <c r="P321" s="178">
        <f>SUM(P322:P352)</f>
        <v>0</v>
      </c>
      <c r="Q321" s="177"/>
      <c r="R321" s="178">
        <f>SUM(R322:R352)</f>
        <v>5.8320472999999998E-2</v>
      </c>
      <c r="S321" s="177"/>
      <c r="T321" s="179">
        <f>SUM(T322:T352)</f>
        <v>0</v>
      </c>
      <c r="AR321" s="180" t="s">
        <v>84</v>
      </c>
      <c r="AT321" s="181" t="s">
        <v>74</v>
      </c>
      <c r="AU321" s="181" t="s">
        <v>24</v>
      </c>
      <c r="AY321" s="180" t="s">
        <v>153</v>
      </c>
      <c r="BK321" s="182">
        <f>SUM(BK322:BK352)</f>
        <v>0</v>
      </c>
    </row>
    <row r="322" spans="2:65" s="1" customFormat="1" ht="28.8" customHeight="1">
      <c r="B322" s="38"/>
      <c r="C322" s="186" t="s">
        <v>598</v>
      </c>
      <c r="D322" s="186" t="s">
        <v>155</v>
      </c>
      <c r="E322" s="187" t="s">
        <v>599</v>
      </c>
      <c r="F322" s="188" t="s">
        <v>600</v>
      </c>
      <c r="G322" s="189" t="s">
        <v>225</v>
      </c>
      <c r="H322" s="190">
        <v>4.218</v>
      </c>
      <c r="I322" s="191"/>
      <c r="J322" s="192">
        <f>ROUND(I322*H322,2)</f>
        <v>0</v>
      </c>
      <c r="K322" s="188" t="s">
        <v>159</v>
      </c>
      <c r="L322" s="58"/>
      <c r="M322" s="193" t="s">
        <v>22</v>
      </c>
      <c r="N322" s="194" t="s">
        <v>46</v>
      </c>
      <c r="O322" s="39"/>
      <c r="P322" s="195">
        <f>O322*H322</f>
        <v>0</v>
      </c>
      <c r="Q322" s="195">
        <v>0</v>
      </c>
      <c r="R322" s="195">
        <f>Q322*H322</f>
        <v>0</v>
      </c>
      <c r="S322" s="195">
        <v>0</v>
      </c>
      <c r="T322" s="196">
        <f>S322*H322</f>
        <v>0</v>
      </c>
      <c r="AR322" s="21" t="s">
        <v>231</v>
      </c>
      <c r="AT322" s="21" t="s">
        <v>155</v>
      </c>
      <c r="AU322" s="21" t="s">
        <v>84</v>
      </c>
      <c r="AY322" s="21" t="s">
        <v>153</v>
      </c>
      <c r="BE322" s="197">
        <f>IF(N322="základní",J322,0)</f>
        <v>0</v>
      </c>
      <c r="BF322" s="197">
        <f>IF(N322="snížená",J322,0)</f>
        <v>0</v>
      </c>
      <c r="BG322" s="197">
        <f>IF(N322="zákl. přenesená",J322,0)</f>
        <v>0</v>
      </c>
      <c r="BH322" s="197">
        <f>IF(N322="sníž. přenesená",J322,0)</f>
        <v>0</v>
      </c>
      <c r="BI322" s="197">
        <f>IF(N322="nulová",J322,0)</f>
        <v>0</v>
      </c>
      <c r="BJ322" s="21" t="s">
        <v>24</v>
      </c>
      <c r="BK322" s="197">
        <f>ROUND(I322*H322,2)</f>
        <v>0</v>
      </c>
      <c r="BL322" s="21" t="s">
        <v>231</v>
      </c>
      <c r="BM322" s="21" t="s">
        <v>601</v>
      </c>
    </row>
    <row r="323" spans="2:65" s="11" customFormat="1" ht="12">
      <c r="B323" s="198"/>
      <c r="C323" s="199"/>
      <c r="D323" s="200" t="s">
        <v>162</v>
      </c>
      <c r="E323" s="201" t="s">
        <v>22</v>
      </c>
      <c r="F323" s="202" t="s">
        <v>602</v>
      </c>
      <c r="G323" s="199"/>
      <c r="H323" s="203">
        <v>4.218</v>
      </c>
      <c r="I323" s="204"/>
      <c r="J323" s="199"/>
      <c r="K323" s="199"/>
      <c r="L323" s="205"/>
      <c r="M323" s="206"/>
      <c r="N323" s="207"/>
      <c r="O323" s="207"/>
      <c r="P323" s="207"/>
      <c r="Q323" s="207"/>
      <c r="R323" s="207"/>
      <c r="S323" s="207"/>
      <c r="T323" s="208"/>
      <c r="AT323" s="209" t="s">
        <v>162</v>
      </c>
      <c r="AU323" s="209" t="s">
        <v>84</v>
      </c>
      <c r="AV323" s="11" t="s">
        <v>84</v>
      </c>
      <c r="AW323" s="11" t="s">
        <v>164</v>
      </c>
      <c r="AX323" s="11" t="s">
        <v>75</v>
      </c>
      <c r="AY323" s="209" t="s">
        <v>153</v>
      </c>
    </row>
    <row r="324" spans="2:65" s="1" customFormat="1" ht="20.399999999999999" customHeight="1">
      <c r="B324" s="38"/>
      <c r="C324" s="217" t="s">
        <v>603</v>
      </c>
      <c r="D324" s="217" t="s">
        <v>279</v>
      </c>
      <c r="E324" s="218" t="s">
        <v>604</v>
      </c>
      <c r="F324" s="219" t="s">
        <v>605</v>
      </c>
      <c r="G324" s="220" t="s">
        <v>199</v>
      </c>
      <c r="H324" s="221">
        <v>1E-3</v>
      </c>
      <c r="I324" s="222"/>
      <c r="J324" s="223">
        <f>ROUND(I324*H324,2)</f>
        <v>0</v>
      </c>
      <c r="K324" s="219" t="s">
        <v>159</v>
      </c>
      <c r="L324" s="224"/>
      <c r="M324" s="225" t="s">
        <v>22</v>
      </c>
      <c r="N324" s="226" t="s">
        <v>46</v>
      </c>
      <c r="O324" s="39"/>
      <c r="P324" s="195">
        <f>O324*H324</f>
        <v>0</v>
      </c>
      <c r="Q324" s="195">
        <v>1</v>
      </c>
      <c r="R324" s="195">
        <f>Q324*H324</f>
        <v>1E-3</v>
      </c>
      <c r="S324" s="195">
        <v>0</v>
      </c>
      <c r="T324" s="196">
        <f>S324*H324</f>
        <v>0</v>
      </c>
      <c r="AR324" s="21" t="s">
        <v>325</v>
      </c>
      <c r="AT324" s="21" t="s">
        <v>279</v>
      </c>
      <c r="AU324" s="21" t="s">
        <v>84</v>
      </c>
      <c r="AY324" s="21" t="s">
        <v>153</v>
      </c>
      <c r="BE324" s="197">
        <f>IF(N324="základní",J324,0)</f>
        <v>0</v>
      </c>
      <c r="BF324" s="197">
        <f>IF(N324="snížená",J324,0)</f>
        <v>0</v>
      </c>
      <c r="BG324" s="197">
        <f>IF(N324="zákl. přenesená",J324,0)</f>
        <v>0</v>
      </c>
      <c r="BH324" s="197">
        <f>IF(N324="sníž. přenesená",J324,0)</f>
        <v>0</v>
      </c>
      <c r="BI324" s="197">
        <f>IF(N324="nulová",J324,0)</f>
        <v>0</v>
      </c>
      <c r="BJ324" s="21" t="s">
        <v>24</v>
      </c>
      <c r="BK324" s="197">
        <f>ROUND(I324*H324,2)</f>
        <v>0</v>
      </c>
      <c r="BL324" s="21" t="s">
        <v>231</v>
      </c>
      <c r="BM324" s="21" t="s">
        <v>606</v>
      </c>
    </row>
    <row r="325" spans="2:65" s="11" customFormat="1" ht="12">
      <c r="B325" s="198"/>
      <c r="C325" s="199"/>
      <c r="D325" s="200" t="s">
        <v>162</v>
      </c>
      <c r="E325" s="199"/>
      <c r="F325" s="202" t="s">
        <v>607</v>
      </c>
      <c r="G325" s="199"/>
      <c r="H325" s="203">
        <v>1E-3</v>
      </c>
      <c r="I325" s="204"/>
      <c r="J325" s="199"/>
      <c r="K325" s="199"/>
      <c r="L325" s="205"/>
      <c r="M325" s="206"/>
      <c r="N325" s="207"/>
      <c r="O325" s="207"/>
      <c r="P325" s="207"/>
      <c r="Q325" s="207"/>
      <c r="R325" s="207"/>
      <c r="S325" s="207"/>
      <c r="T325" s="208"/>
      <c r="AT325" s="209" t="s">
        <v>162</v>
      </c>
      <c r="AU325" s="209" t="s">
        <v>84</v>
      </c>
      <c r="AV325" s="11" t="s">
        <v>84</v>
      </c>
      <c r="AW325" s="11" t="s">
        <v>6</v>
      </c>
      <c r="AX325" s="11" t="s">
        <v>24</v>
      </c>
      <c r="AY325" s="209" t="s">
        <v>153</v>
      </c>
    </row>
    <row r="326" spans="2:65" s="1" customFormat="1" ht="28.8" customHeight="1">
      <c r="B326" s="38"/>
      <c r="C326" s="186" t="s">
        <v>608</v>
      </c>
      <c r="D326" s="186" t="s">
        <v>155</v>
      </c>
      <c r="E326" s="187" t="s">
        <v>609</v>
      </c>
      <c r="F326" s="188" t="s">
        <v>610</v>
      </c>
      <c r="G326" s="189" t="s">
        <v>225</v>
      </c>
      <c r="H326" s="190">
        <v>4.4260000000000002</v>
      </c>
      <c r="I326" s="191"/>
      <c r="J326" s="192">
        <f>ROUND(I326*H326,2)</f>
        <v>0</v>
      </c>
      <c r="K326" s="188" t="s">
        <v>159</v>
      </c>
      <c r="L326" s="58"/>
      <c r="M326" s="193" t="s">
        <v>22</v>
      </c>
      <c r="N326" s="194" t="s">
        <v>46</v>
      </c>
      <c r="O326" s="39"/>
      <c r="P326" s="195">
        <f>O326*H326</f>
        <v>0</v>
      </c>
      <c r="Q326" s="195">
        <v>0</v>
      </c>
      <c r="R326" s="195">
        <f>Q326*H326</f>
        <v>0</v>
      </c>
      <c r="S326" s="195">
        <v>0</v>
      </c>
      <c r="T326" s="196">
        <f>S326*H326</f>
        <v>0</v>
      </c>
      <c r="AR326" s="21" t="s">
        <v>231</v>
      </c>
      <c r="AT326" s="21" t="s">
        <v>155</v>
      </c>
      <c r="AU326" s="21" t="s">
        <v>84</v>
      </c>
      <c r="AY326" s="21" t="s">
        <v>153</v>
      </c>
      <c r="BE326" s="197">
        <f>IF(N326="základní",J326,0)</f>
        <v>0</v>
      </c>
      <c r="BF326" s="197">
        <f>IF(N326="snížená",J326,0)</f>
        <v>0</v>
      </c>
      <c r="BG326" s="197">
        <f>IF(N326="zákl. přenesená",J326,0)</f>
        <v>0</v>
      </c>
      <c r="BH326" s="197">
        <f>IF(N326="sníž. přenesená",J326,0)</f>
        <v>0</v>
      </c>
      <c r="BI326" s="197">
        <f>IF(N326="nulová",J326,0)</f>
        <v>0</v>
      </c>
      <c r="BJ326" s="21" t="s">
        <v>24</v>
      </c>
      <c r="BK326" s="197">
        <f>ROUND(I326*H326,2)</f>
        <v>0</v>
      </c>
      <c r="BL326" s="21" t="s">
        <v>231</v>
      </c>
      <c r="BM326" s="21" t="s">
        <v>611</v>
      </c>
    </row>
    <row r="327" spans="2:65" s="11" customFormat="1" ht="12">
      <c r="B327" s="198"/>
      <c r="C327" s="199"/>
      <c r="D327" s="210" t="s">
        <v>162</v>
      </c>
      <c r="E327" s="211" t="s">
        <v>22</v>
      </c>
      <c r="F327" s="212" t="s">
        <v>612</v>
      </c>
      <c r="G327" s="199"/>
      <c r="H327" s="213">
        <v>2.81</v>
      </c>
      <c r="I327" s="204"/>
      <c r="J327" s="199"/>
      <c r="K327" s="199"/>
      <c r="L327" s="205"/>
      <c r="M327" s="206"/>
      <c r="N327" s="207"/>
      <c r="O327" s="207"/>
      <c r="P327" s="207"/>
      <c r="Q327" s="207"/>
      <c r="R327" s="207"/>
      <c r="S327" s="207"/>
      <c r="T327" s="208"/>
      <c r="AT327" s="209" t="s">
        <v>162</v>
      </c>
      <c r="AU327" s="209" t="s">
        <v>84</v>
      </c>
      <c r="AV327" s="11" t="s">
        <v>84</v>
      </c>
      <c r="AW327" s="11" t="s">
        <v>164</v>
      </c>
      <c r="AX327" s="11" t="s">
        <v>75</v>
      </c>
      <c r="AY327" s="209" t="s">
        <v>153</v>
      </c>
    </row>
    <row r="328" spans="2:65" s="11" customFormat="1" ht="12">
      <c r="B328" s="198"/>
      <c r="C328" s="199"/>
      <c r="D328" s="200" t="s">
        <v>162</v>
      </c>
      <c r="E328" s="201" t="s">
        <v>22</v>
      </c>
      <c r="F328" s="202" t="s">
        <v>613</v>
      </c>
      <c r="G328" s="199"/>
      <c r="H328" s="203">
        <v>1.6160000000000001</v>
      </c>
      <c r="I328" s="204"/>
      <c r="J328" s="199"/>
      <c r="K328" s="199"/>
      <c r="L328" s="205"/>
      <c r="M328" s="206"/>
      <c r="N328" s="207"/>
      <c r="O328" s="207"/>
      <c r="P328" s="207"/>
      <c r="Q328" s="207"/>
      <c r="R328" s="207"/>
      <c r="S328" s="207"/>
      <c r="T328" s="208"/>
      <c r="AT328" s="209" t="s">
        <v>162</v>
      </c>
      <c r="AU328" s="209" t="s">
        <v>84</v>
      </c>
      <c r="AV328" s="11" t="s">
        <v>84</v>
      </c>
      <c r="AW328" s="11" t="s">
        <v>164</v>
      </c>
      <c r="AX328" s="11" t="s">
        <v>75</v>
      </c>
      <c r="AY328" s="209" t="s">
        <v>153</v>
      </c>
    </row>
    <row r="329" spans="2:65" s="1" customFormat="1" ht="20.399999999999999" customHeight="1">
      <c r="B329" s="38"/>
      <c r="C329" s="217" t="s">
        <v>614</v>
      </c>
      <c r="D329" s="217" t="s">
        <v>279</v>
      </c>
      <c r="E329" s="218" t="s">
        <v>604</v>
      </c>
      <c r="F329" s="219" t="s">
        <v>605</v>
      </c>
      <c r="G329" s="220" t="s">
        <v>199</v>
      </c>
      <c r="H329" s="221">
        <v>2E-3</v>
      </c>
      <c r="I329" s="222"/>
      <c r="J329" s="223">
        <f>ROUND(I329*H329,2)</f>
        <v>0</v>
      </c>
      <c r="K329" s="219" t="s">
        <v>159</v>
      </c>
      <c r="L329" s="224"/>
      <c r="M329" s="225" t="s">
        <v>22</v>
      </c>
      <c r="N329" s="226" t="s">
        <v>46</v>
      </c>
      <c r="O329" s="39"/>
      <c r="P329" s="195">
        <f>O329*H329</f>
        <v>0</v>
      </c>
      <c r="Q329" s="195">
        <v>1</v>
      </c>
      <c r="R329" s="195">
        <f>Q329*H329</f>
        <v>2E-3</v>
      </c>
      <c r="S329" s="195">
        <v>0</v>
      </c>
      <c r="T329" s="196">
        <f>S329*H329</f>
        <v>0</v>
      </c>
      <c r="AR329" s="21" t="s">
        <v>325</v>
      </c>
      <c r="AT329" s="21" t="s">
        <v>279</v>
      </c>
      <c r="AU329" s="21" t="s">
        <v>84</v>
      </c>
      <c r="AY329" s="21" t="s">
        <v>153</v>
      </c>
      <c r="BE329" s="197">
        <f>IF(N329="základní",J329,0)</f>
        <v>0</v>
      </c>
      <c r="BF329" s="197">
        <f>IF(N329="snížená",J329,0)</f>
        <v>0</v>
      </c>
      <c r="BG329" s="197">
        <f>IF(N329="zákl. přenesená",J329,0)</f>
        <v>0</v>
      </c>
      <c r="BH329" s="197">
        <f>IF(N329="sníž. přenesená",J329,0)</f>
        <v>0</v>
      </c>
      <c r="BI329" s="197">
        <f>IF(N329="nulová",J329,0)</f>
        <v>0</v>
      </c>
      <c r="BJ329" s="21" t="s">
        <v>24</v>
      </c>
      <c r="BK329" s="197">
        <f>ROUND(I329*H329,2)</f>
        <v>0</v>
      </c>
      <c r="BL329" s="21" t="s">
        <v>231</v>
      </c>
      <c r="BM329" s="21" t="s">
        <v>615</v>
      </c>
    </row>
    <row r="330" spans="2:65" s="11" customFormat="1" ht="12">
      <c r="B330" s="198"/>
      <c r="C330" s="199"/>
      <c r="D330" s="200" t="s">
        <v>162</v>
      </c>
      <c r="E330" s="199"/>
      <c r="F330" s="202" t="s">
        <v>616</v>
      </c>
      <c r="G330" s="199"/>
      <c r="H330" s="203">
        <v>2E-3</v>
      </c>
      <c r="I330" s="204"/>
      <c r="J330" s="199"/>
      <c r="K330" s="199"/>
      <c r="L330" s="205"/>
      <c r="M330" s="206"/>
      <c r="N330" s="207"/>
      <c r="O330" s="207"/>
      <c r="P330" s="207"/>
      <c r="Q330" s="207"/>
      <c r="R330" s="207"/>
      <c r="S330" s="207"/>
      <c r="T330" s="208"/>
      <c r="AT330" s="209" t="s">
        <v>162</v>
      </c>
      <c r="AU330" s="209" t="s">
        <v>84</v>
      </c>
      <c r="AV330" s="11" t="s">
        <v>84</v>
      </c>
      <c r="AW330" s="11" t="s">
        <v>6</v>
      </c>
      <c r="AX330" s="11" t="s">
        <v>24</v>
      </c>
      <c r="AY330" s="209" t="s">
        <v>153</v>
      </c>
    </row>
    <row r="331" spans="2:65" s="1" customFormat="1" ht="20.399999999999999" customHeight="1">
      <c r="B331" s="38"/>
      <c r="C331" s="186" t="s">
        <v>617</v>
      </c>
      <c r="D331" s="186" t="s">
        <v>155</v>
      </c>
      <c r="E331" s="187" t="s">
        <v>618</v>
      </c>
      <c r="F331" s="188" t="s">
        <v>619</v>
      </c>
      <c r="G331" s="189" t="s">
        <v>225</v>
      </c>
      <c r="H331" s="190">
        <v>4.218</v>
      </c>
      <c r="I331" s="191"/>
      <c r="J331" s="192">
        <f>ROUND(I331*H331,2)</f>
        <v>0</v>
      </c>
      <c r="K331" s="188" t="s">
        <v>159</v>
      </c>
      <c r="L331" s="58"/>
      <c r="M331" s="193" t="s">
        <v>22</v>
      </c>
      <c r="N331" s="194" t="s">
        <v>46</v>
      </c>
      <c r="O331" s="39"/>
      <c r="P331" s="195">
        <f>O331*H331</f>
        <v>0</v>
      </c>
      <c r="Q331" s="195">
        <v>3.9825E-4</v>
      </c>
      <c r="R331" s="195">
        <f>Q331*H331</f>
        <v>1.6798185E-3</v>
      </c>
      <c r="S331" s="195">
        <v>0</v>
      </c>
      <c r="T331" s="196">
        <f>S331*H331</f>
        <v>0</v>
      </c>
      <c r="AR331" s="21" t="s">
        <v>231</v>
      </c>
      <c r="AT331" s="21" t="s">
        <v>155</v>
      </c>
      <c r="AU331" s="21" t="s">
        <v>84</v>
      </c>
      <c r="AY331" s="21" t="s">
        <v>153</v>
      </c>
      <c r="BE331" s="197">
        <f>IF(N331="základní",J331,0)</f>
        <v>0</v>
      </c>
      <c r="BF331" s="197">
        <f>IF(N331="snížená",J331,0)</f>
        <v>0</v>
      </c>
      <c r="BG331" s="197">
        <f>IF(N331="zákl. přenesená",J331,0)</f>
        <v>0</v>
      </c>
      <c r="BH331" s="197">
        <f>IF(N331="sníž. přenesená",J331,0)</f>
        <v>0</v>
      </c>
      <c r="BI331" s="197">
        <f>IF(N331="nulová",J331,0)</f>
        <v>0</v>
      </c>
      <c r="BJ331" s="21" t="s">
        <v>24</v>
      </c>
      <c r="BK331" s="197">
        <f>ROUND(I331*H331,2)</f>
        <v>0</v>
      </c>
      <c r="BL331" s="21" t="s">
        <v>231</v>
      </c>
      <c r="BM331" s="21" t="s">
        <v>620</v>
      </c>
    </row>
    <row r="332" spans="2:65" s="11" customFormat="1" ht="12">
      <c r="B332" s="198"/>
      <c r="C332" s="199"/>
      <c r="D332" s="200" t="s">
        <v>162</v>
      </c>
      <c r="E332" s="201" t="s">
        <v>22</v>
      </c>
      <c r="F332" s="202" t="s">
        <v>602</v>
      </c>
      <c r="G332" s="199"/>
      <c r="H332" s="203">
        <v>4.218</v>
      </c>
      <c r="I332" s="204"/>
      <c r="J332" s="199"/>
      <c r="K332" s="199"/>
      <c r="L332" s="205"/>
      <c r="M332" s="206"/>
      <c r="N332" s="207"/>
      <c r="O332" s="207"/>
      <c r="P332" s="207"/>
      <c r="Q332" s="207"/>
      <c r="R332" s="207"/>
      <c r="S332" s="207"/>
      <c r="T332" s="208"/>
      <c r="AT332" s="209" t="s">
        <v>162</v>
      </c>
      <c r="AU332" s="209" t="s">
        <v>84</v>
      </c>
      <c r="AV332" s="11" t="s">
        <v>84</v>
      </c>
      <c r="AW332" s="11" t="s">
        <v>164</v>
      </c>
      <c r="AX332" s="11" t="s">
        <v>75</v>
      </c>
      <c r="AY332" s="209" t="s">
        <v>153</v>
      </c>
    </row>
    <row r="333" spans="2:65" s="1" customFormat="1" ht="20.399999999999999" customHeight="1">
      <c r="B333" s="38"/>
      <c r="C333" s="217" t="s">
        <v>621</v>
      </c>
      <c r="D333" s="217" t="s">
        <v>279</v>
      </c>
      <c r="E333" s="218" t="s">
        <v>622</v>
      </c>
      <c r="F333" s="219" t="s">
        <v>623</v>
      </c>
      <c r="G333" s="220" t="s">
        <v>225</v>
      </c>
      <c r="H333" s="221">
        <v>4.8520000000000003</v>
      </c>
      <c r="I333" s="222"/>
      <c r="J333" s="223">
        <f>ROUND(I333*H333,2)</f>
        <v>0</v>
      </c>
      <c r="K333" s="219" t="s">
        <v>159</v>
      </c>
      <c r="L333" s="224"/>
      <c r="M333" s="225" t="s">
        <v>22</v>
      </c>
      <c r="N333" s="226" t="s">
        <v>46</v>
      </c>
      <c r="O333" s="39"/>
      <c r="P333" s="195">
        <f>O333*H333</f>
        <v>0</v>
      </c>
      <c r="Q333" s="195">
        <v>4.8999999999999998E-3</v>
      </c>
      <c r="R333" s="195">
        <f>Q333*H333</f>
        <v>2.3774800000000002E-2</v>
      </c>
      <c r="S333" s="195">
        <v>0</v>
      </c>
      <c r="T333" s="196">
        <f>S333*H333</f>
        <v>0</v>
      </c>
      <c r="AR333" s="21" t="s">
        <v>325</v>
      </c>
      <c r="AT333" s="21" t="s">
        <v>279</v>
      </c>
      <c r="AU333" s="21" t="s">
        <v>84</v>
      </c>
      <c r="AY333" s="21" t="s">
        <v>153</v>
      </c>
      <c r="BE333" s="197">
        <f>IF(N333="základní",J333,0)</f>
        <v>0</v>
      </c>
      <c r="BF333" s="197">
        <f>IF(N333="snížená",J333,0)</f>
        <v>0</v>
      </c>
      <c r="BG333" s="197">
        <f>IF(N333="zákl. přenesená",J333,0)</f>
        <v>0</v>
      </c>
      <c r="BH333" s="197">
        <f>IF(N333="sníž. přenesená",J333,0)</f>
        <v>0</v>
      </c>
      <c r="BI333" s="197">
        <f>IF(N333="nulová",J333,0)</f>
        <v>0</v>
      </c>
      <c r="BJ333" s="21" t="s">
        <v>24</v>
      </c>
      <c r="BK333" s="197">
        <f>ROUND(I333*H333,2)</f>
        <v>0</v>
      </c>
      <c r="BL333" s="21" t="s">
        <v>231</v>
      </c>
      <c r="BM333" s="21" t="s">
        <v>624</v>
      </c>
    </row>
    <row r="334" spans="2:65" s="11" customFormat="1" ht="12">
      <c r="B334" s="198"/>
      <c r="C334" s="199"/>
      <c r="D334" s="200" t="s">
        <v>162</v>
      </c>
      <c r="E334" s="199"/>
      <c r="F334" s="202" t="s">
        <v>625</v>
      </c>
      <c r="G334" s="199"/>
      <c r="H334" s="203">
        <v>4.8520000000000003</v>
      </c>
      <c r="I334" s="204"/>
      <c r="J334" s="199"/>
      <c r="K334" s="199"/>
      <c r="L334" s="205"/>
      <c r="M334" s="206"/>
      <c r="N334" s="207"/>
      <c r="O334" s="207"/>
      <c r="P334" s="207"/>
      <c r="Q334" s="207"/>
      <c r="R334" s="207"/>
      <c r="S334" s="207"/>
      <c r="T334" s="208"/>
      <c r="AT334" s="209" t="s">
        <v>162</v>
      </c>
      <c r="AU334" s="209" t="s">
        <v>84</v>
      </c>
      <c r="AV334" s="11" t="s">
        <v>84</v>
      </c>
      <c r="AW334" s="11" t="s">
        <v>6</v>
      </c>
      <c r="AX334" s="11" t="s">
        <v>24</v>
      </c>
      <c r="AY334" s="209" t="s">
        <v>153</v>
      </c>
    </row>
    <row r="335" spans="2:65" s="1" customFormat="1" ht="20.399999999999999" customHeight="1">
      <c r="B335" s="38"/>
      <c r="C335" s="186" t="s">
        <v>626</v>
      </c>
      <c r="D335" s="186" t="s">
        <v>155</v>
      </c>
      <c r="E335" s="187" t="s">
        <v>627</v>
      </c>
      <c r="F335" s="188" t="s">
        <v>628</v>
      </c>
      <c r="G335" s="189" t="s">
        <v>225</v>
      </c>
      <c r="H335" s="190">
        <v>4.4260000000000002</v>
      </c>
      <c r="I335" s="191"/>
      <c r="J335" s="192">
        <f>ROUND(I335*H335,2)</f>
        <v>0</v>
      </c>
      <c r="K335" s="188" t="s">
        <v>159</v>
      </c>
      <c r="L335" s="58"/>
      <c r="M335" s="193" t="s">
        <v>22</v>
      </c>
      <c r="N335" s="194" t="s">
        <v>46</v>
      </c>
      <c r="O335" s="39"/>
      <c r="P335" s="195">
        <f>O335*H335</f>
        <v>0</v>
      </c>
      <c r="Q335" s="195">
        <v>3.9825E-4</v>
      </c>
      <c r="R335" s="195">
        <f>Q335*H335</f>
        <v>1.7626545000000002E-3</v>
      </c>
      <c r="S335" s="195">
        <v>0</v>
      </c>
      <c r="T335" s="196">
        <f>S335*H335</f>
        <v>0</v>
      </c>
      <c r="AR335" s="21" t="s">
        <v>231</v>
      </c>
      <c r="AT335" s="21" t="s">
        <v>155</v>
      </c>
      <c r="AU335" s="21" t="s">
        <v>84</v>
      </c>
      <c r="AY335" s="21" t="s">
        <v>153</v>
      </c>
      <c r="BE335" s="197">
        <f>IF(N335="základní",J335,0)</f>
        <v>0</v>
      </c>
      <c r="BF335" s="197">
        <f>IF(N335="snížená",J335,0)</f>
        <v>0</v>
      </c>
      <c r="BG335" s="197">
        <f>IF(N335="zákl. přenesená",J335,0)</f>
        <v>0</v>
      </c>
      <c r="BH335" s="197">
        <f>IF(N335="sníž. přenesená",J335,0)</f>
        <v>0</v>
      </c>
      <c r="BI335" s="197">
        <f>IF(N335="nulová",J335,0)</f>
        <v>0</v>
      </c>
      <c r="BJ335" s="21" t="s">
        <v>24</v>
      </c>
      <c r="BK335" s="197">
        <f>ROUND(I335*H335,2)</f>
        <v>0</v>
      </c>
      <c r="BL335" s="21" t="s">
        <v>231</v>
      </c>
      <c r="BM335" s="21" t="s">
        <v>629</v>
      </c>
    </row>
    <row r="336" spans="2:65" s="11" customFormat="1" ht="12">
      <c r="B336" s="198"/>
      <c r="C336" s="199"/>
      <c r="D336" s="210" t="s">
        <v>162</v>
      </c>
      <c r="E336" s="211" t="s">
        <v>22</v>
      </c>
      <c r="F336" s="212" t="s">
        <v>630</v>
      </c>
      <c r="G336" s="199"/>
      <c r="H336" s="213">
        <v>2.81</v>
      </c>
      <c r="I336" s="204"/>
      <c r="J336" s="199"/>
      <c r="K336" s="199"/>
      <c r="L336" s="205"/>
      <c r="M336" s="206"/>
      <c r="N336" s="207"/>
      <c r="O336" s="207"/>
      <c r="P336" s="207"/>
      <c r="Q336" s="207"/>
      <c r="R336" s="207"/>
      <c r="S336" s="207"/>
      <c r="T336" s="208"/>
      <c r="AT336" s="209" t="s">
        <v>162</v>
      </c>
      <c r="AU336" s="209" t="s">
        <v>84</v>
      </c>
      <c r="AV336" s="11" t="s">
        <v>84</v>
      </c>
      <c r="AW336" s="11" t="s">
        <v>164</v>
      </c>
      <c r="AX336" s="11" t="s">
        <v>75</v>
      </c>
      <c r="AY336" s="209" t="s">
        <v>153</v>
      </c>
    </row>
    <row r="337" spans="2:65" s="11" customFormat="1" ht="12">
      <c r="B337" s="198"/>
      <c r="C337" s="199"/>
      <c r="D337" s="200" t="s">
        <v>162</v>
      </c>
      <c r="E337" s="201" t="s">
        <v>22</v>
      </c>
      <c r="F337" s="202" t="s">
        <v>613</v>
      </c>
      <c r="G337" s="199"/>
      <c r="H337" s="203">
        <v>1.6160000000000001</v>
      </c>
      <c r="I337" s="204"/>
      <c r="J337" s="199"/>
      <c r="K337" s="199"/>
      <c r="L337" s="205"/>
      <c r="M337" s="206"/>
      <c r="N337" s="207"/>
      <c r="O337" s="207"/>
      <c r="P337" s="207"/>
      <c r="Q337" s="207"/>
      <c r="R337" s="207"/>
      <c r="S337" s="207"/>
      <c r="T337" s="208"/>
      <c r="AT337" s="209" t="s">
        <v>162</v>
      </c>
      <c r="AU337" s="209" t="s">
        <v>84</v>
      </c>
      <c r="AV337" s="11" t="s">
        <v>84</v>
      </c>
      <c r="AW337" s="11" t="s">
        <v>164</v>
      </c>
      <c r="AX337" s="11" t="s">
        <v>75</v>
      </c>
      <c r="AY337" s="209" t="s">
        <v>153</v>
      </c>
    </row>
    <row r="338" spans="2:65" s="1" customFormat="1" ht="20.399999999999999" customHeight="1">
      <c r="B338" s="38"/>
      <c r="C338" s="217" t="s">
        <v>631</v>
      </c>
      <c r="D338" s="217" t="s">
        <v>279</v>
      </c>
      <c r="E338" s="218" t="s">
        <v>622</v>
      </c>
      <c r="F338" s="219" t="s">
        <v>623</v>
      </c>
      <c r="G338" s="220" t="s">
        <v>225</v>
      </c>
      <c r="H338" s="221">
        <v>5.3109999999999999</v>
      </c>
      <c r="I338" s="222"/>
      <c r="J338" s="223">
        <f>ROUND(I338*H338,2)</f>
        <v>0</v>
      </c>
      <c r="K338" s="219" t="s">
        <v>159</v>
      </c>
      <c r="L338" s="224"/>
      <c r="M338" s="225" t="s">
        <v>22</v>
      </c>
      <c r="N338" s="226" t="s">
        <v>46</v>
      </c>
      <c r="O338" s="39"/>
      <c r="P338" s="195">
        <f>O338*H338</f>
        <v>0</v>
      </c>
      <c r="Q338" s="195">
        <v>4.8999999999999998E-3</v>
      </c>
      <c r="R338" s="195">
        <f>Q338*H338</f>
        <v>2.6023899999999999E-2</v>
      </c>
      <c r="S338" s="195">
        <v>0</v>
      </c>
      <c r="T338" s="196">
        <f>S338*H338</f>
        <v>0</v>
      </c>
      <c r="AR338" s="21" t="s">
        <v>325</v>
      </c>
      <c r="AT338" s="21" t="s">
        <v>279</v>
      </c>
      <c r="AU338" s="21" t="s">
        <v>84</v>
      </c>
      <c r="AY338" s="21" t="s">
        <v>153</v>
      </c>
      <c r="BE338" s="197">
        <f>IF(N338="základní",J338,0)</f>
        <v>0</v>
      </c>
      <c r="BF338" s="197">
        <f>IF(N338="snížená",J338,0)</f>
        <v>0</v>
      </c>
      <c r="BG338" s="197">
        <f>IF(N338="zákl. přenesená",J338,0)</f>
        <v>0</v>
      </c>
      <c r="BH338" s="197">
        <f>IF(N338="sníž. přenesená",J338,0)</f>
        <v>0</v>
      </c>
      <c r="BI338" s="197">
        <f>IF(N338="nulová",J338,0)</f>
        <v>0</v>
      </c>
      <c r="BJ338" s="21" t="s">
        <v>24</v>
      </c>
      <c r="BK338" s="197">
        <f>ROUND(I338*H338,2)</f>
        <v>0</v>
      </c>
      <c r="BL338" s="21" t="s">
        <v>231</v>
      </c>
      <c r="BM338" s="21" t="s">
        <v>632</v>
      </c>
    </row>
    <row r="339" spans="2:65" s="11" customFormat="1" ht="12">
      <c r="B339" s="198"/>
      <c r="C339" s="199"/>
      <c r="D339" s="200" t="s">
        <v>162</v>
      </c>
      <c r="E339" s="199"/>
      <c r="F339" s="202" t="s">
        <v>633</v>
      </c>
      <c r="G339" s="199"/>
      <c r="H339" s="203">
        <v>5.3109999999999999</v>
      </c>
      <c r="I339" s="204"/>
      <c r="J339" s="199"/>
      <c r="K339" s="199"/>
      <c r="L339" s="205"/>
      <c r="M339" s="206"/>
      <c r="N339" s="207"/>
      <c r="O339" s="207"/>
      <c r="P339" s="207"/>
      <c r="Q339" s="207"/>
      <c r="R339" s="207"/>
      <c r="S339" s="207"/>
      <c r="T339" s="208"/>
      <c r="AT339" s="209" t="s">
        <v>162</v>
      </c>
      <c r="AU339" s="209" t="s">
        <v>84</v>
      </c>
      <c r="AV339" s="11" t="s">
        <v>84</v>
      </c>
      <c r="AW339" s="11" t="s">
        <v>6</v>
      </c>
      <c r="AX339" s="11" t="s">
        <v>24</v>
      </c>
      <c r="AY339" s="209" t="s">
        <v>153</v>
      </c>
    </row>
    <row r="340" spans="2:65" s="1" customFormat="1" ht="20.399999999999999" customHeight="1">
      <c r="B340" s="38"/>
      <c r="C340" s="186" t="s">
        <v>634</v>
      </c>
      <c r="D340" s="186" t="s">
        <v>155</v>
      </c>
      <c r="E340" s="187" t="s">
        <v>635</v>
      </c>
      <c r="F340" s="188" t="s">
        <v>636</v>
      </c>
      <c r="G340" s="189" t="s">
        <v>225</v>
      </c>
      <c r="H340" s="190">
        <v>3.6360000000000001</v>
      </c>
      <c r="I340" s="191"/>
      <c r="J340" s="192">
        <f>ROUND(I340*H340,2)</f>
        <v>0</v>
      </c>
      <c r="K340" s="188" t="s">
        <v>159</v>
      </c>
      <c r="L340" s="58"/>
      <c r="M340" s="193" t="s">
        <v>22</v>
      </c>
      <c r="N340" s="194" t="s">
        <v>46</v>
      </c>
      <c r="O340" s="39"/>
      <c r="P340" s="195">
        <f>O340*H340</f>
        <v>0</v>
      </c>
      <c r="Q340" s="195">
        <v>0</v>
      </c>
      <c r="R340" s="195">
        <f>Q340*H340</f>
        <v>0</v>
      </c>
      <c r="S340" s="195">
        <v>0</v>
      </c>
      <c r="T340" s="196">
        <f>S340*H340</f>
        <v>0</v>
      </c>
      <c r="AR340" s="21" t="s">
        <v>231</v>
      </c>
      <c r="AT340" s="21" t="s">
        <v>155</v>
      </c>
      <c r="AU340" s="21" t="s">
        <v>84</v>
      </c>
      <c r="AY340" s="21" t="s">
        <v>153</v>
      </c>
      <c r="BE340" s="197">
        <f>IF(N340="základní",J340,0)</f>
        <v>0</v>
      </c>
      <c r="BF340" s="197">
        <f>IF(N340="snížená",J340,0)</f>
        <v>0</v>
      </c>
      <c r="BG340" s="197">
        <f>IF(N340="zákl. přenesená",J340,0)</f>
        <v>0</v>
      </c>
      <c r="BH340" s="197">
        <f>IF(N340="sníž. přenesená",J340,0)</f>
        <v>0</v>
      </c>
      <c r="BI340" s="197">
        <f>IF(N340="nulová",J340,0)</f>
        <v>0</v>
      </c>
      <c r="BJ340" s="21" t="s">
        <v>24</v>
      </c>
      <c r="BK340" s="197">
        <f>ROUND(I340*H340,2)</f>
        <v>0</v>
      </c>
      <c r="BL340" s="21" t="s">
        <v>231</v>
      </c>
      <c r="BM340" s="21" t="s">
        <v>637</v>
      </c>
    </row>
    <row r="341" spans="2:65" s="11" customFormat="1" ht="12">
      <c r="B341" s="198"/>
      <c r="C341" s="199"/>
      <c r="D341" s="200" t="s">
        <v>162</v>
      </c>
      <c r="E341" s="201" t="s">
        <v>22</v>
      </c>
      <c r="F341" s="202" t="s">
        <v>638</v>
      </c>
      <c r="G341" s="199"/>
      <c r="H341" s="203">
        <v>3.6360000000000001</v>
      </c>
      <c r="I341" s="204"/>
      <c r="J341" s="199"/>
      <c r="K341" s="199"/>
      <c r="L341" s="205"/>
      <c r="M341" s="206"/>
      <c r="N341" s="207"/>
      <c r="O341" s="207"/>
      <c r="P341" s="207"/>
      <c r="Q341" s="207"/>
      <c r="R341" s="207"/>
      <c r="S341" s="207"/>
      <c r="T341" s="208"/>
      <c r="AT341" s="209" t="s">
        <v>162</v>
      </c>
      <c r="AU341" s="209" t="s">
        <v>84</v>
      </c>
      <c r="AV341" s="11" t="s">
        <v>84</v>
      </c>
      <c r="AW341" s="11" t="s">
        <v>164</v>
      </c>
      <c r="AX341" s="11" t="s">
        <v>75</v>
      </c>
      <c r="AY341" s="209" t="s">
        <v>153</v>
      </c>
    </row>
    <row r="342" spans="2:65" s="1" customFormat="1" ht="20.399999999999999" customHeight="1">
      <c r="B342" s="38"/>
      <c r="C342" s="217" t="s">
        <v>639</v>
      </c>
      <c r="D342" s="217" t="s">
        <v>279</v>
      </c>
      <c r="E342" s="218" t="s">
        <v>640</v>
      </c>
      <c r="F342" s="219" t="s">
        <v>641</v>
      </c>
      <c r="G342" s="220" t="s">
        <v>225</v>
      </c>
      <c r="H342" s="221">
        <v>4.181</v>
      </c>
      <c r="I342" s="222"/>
      <c r="J342" s="223">
        <f>ROUND(I342*H342,2)</f>
        <v>0</v>
      </c>
      <c r="K342" s="219" t="s">
        <v>159</v>
      </c>
      <c r="L342" s="224"/>
      <c r="M342" s="225" t="s">
        <v>22</v>
      </c>
      <c r="N342" s="226" t="s">
        <v>46</v>
      </c>
      <c r="O342" s="39"/>
      <c r="P342" s="195">
        <f>O342*H342</f>
        <v>0</v>
      </c>
      <c r="Q342" s="195">
        <v>2.9999999999999997E-4</v>
      </c>
      <c r="R342" s="195">
        <f>Q342*H342</f>
        <v>1.2542999999999999E-3</v>
      </c>
      <c r="S342" s="195">
        <v>0</v>
      </c>
      <c r="T342" s="196">
        <f>S342*H342</f>
        <v>0</v>
      </c>
      <c r="AR342" s="21" t="s">
        <v>325</v>
      </c>
      <c r="AT342" s="21" t="s">
        <v>279</v>
      </c>
      <c r="AU342" s="21" t="s">
        <v>84</v>
      </c>
      <c r="AY342" s="21" t="s">
        <v>153</v>
      </c>
      <c r="BE342" s="197">
        <f>IF(N342="základní",J342,0)</f>
        <v>0</v>
      </c>
      <c r="BF342" s="197">
        <f>IF(N342="snížená",J342,0)</f>
        <v>0</v>
      </c>
      <c r="BG342" s="197">
        <f>IF(N342="zákl. přenesená",J342,0)</f>
        <v>0</v>
      </c>
      <c r="BH342" s="197">
        <f>IF(N342="sníž. přenesená",J342,0)</f>
        <v>0</v>
      </c>
      <c r="BI342" s="197">
        <f>IF(N342="nulová",J342,0)</f>
        <v>0</v>
      </c>
      <c r="BJ342" s="21" t="s">
        <v>24</v>
      </c>
      <c r="BK342" s="197">
        <f>ROUND(I342*H342,2)</f>
        <v>0</v>
      </c>
      <c r="BL342" s="21" t="s">
        <v>231</v>
      </c>
      <c r="BM342" s="21" t="s">
        <v>642</v>
      </c>
    </row>
    <row r="343" spans="2:65" s="1" customFormat="1" ht="12">
      <c r="B343" s="38"/>
      <c r="C343" s="60"/>
      <c r="D343" s="210" t="s">
        <v>240</v>
      </c>
      <c r="E343" s="60"/>
      <c r="F343" s="214" t="s">
        <v>643</v>
      </c>
      <c r="G343" s="60"/>
      <c r="H343" s="60"/>
      <c r="I343" s="156"/>
      <c r="J343" s="60"/>
      <c r="K343" s="60"/>
      <c r="L343" s="58"/>
      <c r="M343" s="215"/>
      <c r="N343" s="39"/>
      <c r="O343" s="39"/>
      <c r="P343" s="39"/>
      <c r="Q343" s="39"/>
      <c r="R343" s="39"/>
      <c r="S343" s="39"/>
      <c r="T343" s="75"/>
      <c r="AT343" s="21" t="s">
        <v>240</v>
      </c>
      <c r="AU343" s="21" t="s">
        <v>84</v>
      </c>
    </row>
    <row r="344" spans="2:65" s="11" customFormat="1" ht="12">
      <c r="B344" s="198"/>
      <c r="C344" s="199"/>
      <c r="D344" s="210" t="s">
        <v>162</v>
      </c>
      <c r="E344" s="211" t="s">
        <v>22</v>
      </c>
      <c r="F344" s="212" t="s">
        <v>638</v>
      </c>
      <c r="G344" s="199"/>
      <c r="H344" s="213">
        <v>3.6360000000000001</v>
      </c>
      <c r="I344" s="204"/>
      <c r="J344" s="199"/>
      <c r="K344" s="199"/>
      <c r="L344" s="205"/>
      <c r="M344" s="206"/>
      <c r="N344" s="207"/>
      <c r="O344" s="207"/>
      <c r="P344" s="207"/>
      <c r="Q344" s="207"/>
      <c r="R344" s="207"/>
      <c r="S344" s="207"/>
      <c r="T344" s="208"/>
      <c r="AT344" s="209" t="s">
        <v>162</v>
      </c>
      <c r="AU344" s="209" t="s">
        <v>84</v>
      </c>
      <c r="AV344" s="11" t="s">
        <v>84</v>
      </c>
      <c r="AW344" s="11" t="s">
        <v>164</v>
      </c>
      <c r="AX344" s="11" t="s">
        <v>75</v>
      </c>
      <c r="AY344" s="209" t="s">
        <v>153</v>
      </c>
    </row>
    <row r="345" spans="2:65" s="11" customFormat="1" ht="12">
      <c r="B345" s="198"/>
      <c r="C345" s="199"/>
      <c r="D345" s="200" t="s">
        <v>162</v>
      </c>
      <c r="E345" s="199"/>
      <c r="F345" s="202" t="s">
        <v>644</v>
      </c>
      <c r="G345" s="199"/>
      <c r="H345" s="203">
        <v>4.181</v>
      </c>
      <c r="I345" s="204"/>
      <c r="J345" s="199"/>
      <c r="K345" s="199"/>
      <c r="L345" s="205"/>
      <c r="M345" s="206"/>
      <c r="N345" s="207"/>
      <c r="O345" s="207"/>
      <c r="P345" s="207"/>
      <c r="Q345" s="207"/>
      <c r="R345" s="207"/>
      <c r="S345" s="207"/>
      <c r="T345" s="208"/>
      <c r="AT345" s="209" t="s">
        <v>162</v>
      </c>
      <c r="AU345" s="209" t="s">
        <v>84</v>
      </c>
      <c r="AV345" s="11" t="s">
        <v>84</v>
      </c>
      <c r="AW345" s="11" t="s">
        <v>6</v>
      </c>
      <c r="AX345" s="11" t="s">
        <v>24</v>
      </c>
      <c r="AY345" s="209" t="s">
        <v>153</v>
      </c>
    </row>
    <row r="346" spans="2:65" s="1" customFormat="1" ht="20.399999999999999" customHeight="1">
      <c r="B346" s="38"/>
      <c r="C346" s="186" t="s">
        <v>645</v>
      </c>
      <c r="D346" s="186" t="s">
        <v>155</v>
      </c>
      <c r="E346" s="187" t="s">
        <v>646</v>
      </c>
      <c r="F346" s="188" t="s">
        <v>647</v>
      </c>
      <c r="G346" s="189" t="s">
        <v>225</v>
      </c>
      <c r="H346" s="190">
        <v>2.2919999999999998</v>
      </c>
      <c r="I346" s="191"/>
      <c r="J346" s="192">
        <f>ROUND(I346*H346,2)</f>
        <v>0</v>
      </c>
      <c r="K346" s="188" t="s">
        <v>159</v>
      </c>
      <c r="L346" s="58"/>
      <c r="M346" s="193" t="s">
        <v>22</v>
      </c>
      <c r="N346" s="194" t="s">
        <v>46</v>
      </c>
      <c r="O346" s="39"/>
      <c r="P346" s="195">
        <f>O346*H346</f>
        <v>0</v>
      </c>
      <c r="Q346" s="195">
        <v>0</v>
      </c>
      <c r="R346" s="195">
        <f>Q346*H346</f>
        <v>0</v>
      </c>
      <c r="S346" s="195">
        <v>0</v>
      </c>
      <c r="T346" s="196">
        <f>S346*H346</f>
        <v>0</v>
      </c>
      <c r="AR346" s="21" t="s">
        <v>231</v>
      </c>
      <c r="AT346" s="21" t="s">
        <v>155</v>
      </c>
      <c r="AU346" s="21" t="s">
        <v>84</v>
      </c>
      <c r="AY346" s="21" t="s">
        <v>153</v>
      </c>
      <c r="BE346" s="197">
        <f>IF(N346="základní",J346,0)</f>
        <v>0</v>
      </c>
      <c r="BF346" s="197">
        <f>IF(N346="snížená",J346,0)</f>
        <v>0</v>
      </c>
      <c r="BG346" s="197">
        <f>IF(N346="zákl. přenesená",J346,0)</f>
        <v>0</v>
      </c>
      <c r="BH346" s="197">
        <f>IF(N346="sníž. přenesená",J346,0)</f>
        <v>0</v>
      </c>
      <c r="BI346" s="197">
        <f>IF(N346="nulová",J346,0)</f>
        <v>0</v>
      </c>
      <c r="BJ346" s="21" t="s">
        <v>24</v>
      </c>
      <c r="BK346" s="197">
        <f>ROUND(I346*H346,2)</f>
        <v>0</v>
      </c>
      <c r="BL346" s="21" t="s">
        <v>231</v>
      </c>
      <c r="BM346" s="21" t="s">
        <v>648</v>
      </c>
    </row>
    <row r="347" spans="2:65" s="11" customFormat="1" ht="12">
      <c r="B347" s="198"/>
      <c r="C347" s="199"/>
      <c r="D347" s="200" t="s">
        <v>162</v>
      </c>
      <c r="E347" s="201" t="s">
        <v>22</v>
      </c>
      <c r="F347" s="202" t="s">
        <v>649</v>
      </c>
      <c r="G347" s="199"/>
      <c r="H347" s="203">
        <v>2.2919999999999998</v>
      </c>
      <c r="I347" s="204"/>
      <c r="J347" s="199"/>
      <c r="K347" s="199"/>
      <c r="L347" s="205"/>
      <c r="M347" s="206"/>
      <c r="N347" s="207"/>
      <c r="O347" s="207"/>
      <c r="P347" s="207"/>
      <c r="Q347" s="207"/>
      <c r="R347" s="207"/>
      <c r="S347" s="207"/>
      <c r="T347" s="208"/>
      <c r="AT347" s="209" t="s">
        <v>162</v>
      </c>
      <c r="AU347" s="209" t="s">
        <v>84</v>
      </c>
      <c r="AV347" s="11" t="s">
        <v>84</v>
      </c>
      <c r="AW347" s="11" t="s">
        <v>164</v>
      </c>
      <c r="AX347" s="11" t="s">
        <v>75</v>
      </c>
      <c r="AY347" s="209" t="s">
        <v>153</v>
      </c>
    </row>
    <row r="348" spans="2:65" s="1" customFormat="1" ht="20.399999999999999" customHeight="1">
      <c r="B348" s="38"/>
      <c r="C348" s="217" t="s">
        <v>650</v>
      </c>
      <c r="D348" s="217" t="s">
        <v>279</v>
      </c>
      <c r="E348" s="218" t="s">
        <v>640</v>
      </c>
      <c r="F348" s="219" t="s">
        <v>641</v>
      </c>
      <c r="G348" s="220" t="s">
        <v>225</v>
      </c>
      <c r="H348" s="221">
        <v>2.75</v>
      </c>
      <c r="I348" s="222"/>
      <c r="J348" s="223">
        <f>ROUND(I348*H348,2)</f>
        <v>0</v>
      </c>
      <c r="K348" s="219" t="s">
        <v>159</v>
      </c>
      <c r="L348" s="224"/>
      <c r="M348" s="225" t="s">
        <v>22</v>
      </c>
      <c r="N348" s="226" t="s">
        <v>46</v>
      </c>
      <c r="O348" s="39"/>
      <c r="P348" s="195">
        <f>O348*H348</f>
        <v>0</v>
      </c>
      <c r="Q348" s="195">
        <v>2.9999999999999997E-4</v>
      </c>
      <c r="R348" s="195">
        <f>Q348*H348</f>
        <v>8.2499999999999989E-4</v>
      </c>
      <c r="S348" s="195">
        <v>0</v>
      </c>
      <c r="T348" s="196">
        <f>S348*H348</f>
        <v>0</v>
      </c>
      <c r="AR348" s="21" t="s">
        <v>325</v>
      </c>
      <c r="AT348" s="21" t="s">
        <v>279</v>
      </c>
      <c r="AU348" s="21" t="s">
        <v>84</v>
      </c>
      <c r="AY348" s="21" t="s">
        <v>153</v>
      </c>
      <c r="BE348" s="197">
        <f>IF(N348="základní",J348,0)</f>
        <v>0</v>
      </c>
      <c r="BF348" s="197">
        <f>IF(N348="snížená",J348,0)</f>
        <v>0</v>
      </c>
      <c r="BG348" s="197">
        <f>IF(N348="zákl. přenesená",J348,0)</f>
        <v>0</v>
      </c>
      <c r="BH348" s="197">
        <f>IF(N348="sníž. přenesená",J348,0)</f>
        <v>0</v>
      </c>
      <c r="BI348" s="197">
        <f>IF(N348="nulová",J348,0)</f>
        <v>0</v>
      </c>
      <c r="BJ348" s="21" t="s">
        <v>24</v>
      </c>
      <c r="BK348" s="197">
        <f>ROUND(I348*H348,2)</f>
        <v>0</v>
      </c>
      <c r="BL348" s="21" t="s">
        <v>231</v>
      </c>
      <c r="BM348" s="21" t="s">
        <v>651</v>
      </c>
    </row>
    <row r="349" spans="2:65" s="1" customFormat="1" ht="12">
      <c r="B349" s="38"/>
      <c r="C349" s="60"/>
      <c r="D349" s="210" t="s">
        <v>240</v>
      </c>
      <c r="E349" s="60"/>
      <c r="F349" s="214" t="s">
        <v>643</v>
      </c>
      <c r="G349" s="60"/>
      <c r="H349" s="60"/>
      <c r="I349" s="156"/>
      <c r="J349" s="60"/>
      <c r="K349" s="60"/>
      <c r="L349" s="58"/>
      <c r="M349" s="215"/>
      <c r="N349" s="39"/>
      <c r="O349" s="39"/>
      <c r="P349" s="39"/>
      <c r="Q349" s="39"/>
      <c r="R349" s="39"/>
      <c r="S349" s="39"/>
      <c r="T349" s="75"/>
      <c r="AT349" s="21" t="s">
        <v>240</v>
      </c>
      <c r="AU349" s="21" t="s">
        <v>84</v>
      </c>
    </row>
    <row r="350" spans="2:65" s="11" customFormat="1" ht="12">
      <c r="B350" s="198"/>
      <c r="C350" s="199"/>
      <c r="D350" s="210" t="s">
        <v>162</v>
      </c>
      <c r="E350" s="211" t="s">
        <v>22</v>
      </c>
      <c r="F350" s="212" t="s">
        <v>649</v>
      </c>
      <c r="G350" s="199"/>
      <c r="H350" s="213">
        <v>2.2919999999999998</v>
      </c>
      <c r="I350" s="204"/>
      <c r="J350" s="199"/>
      <c r="K350" s="199"/>
      <c r="L350" s="205"/>
      <c r="M350" s="206"/>
      <c r="N350" s="207"/>
      <c r="O350" s="207"/>
      <c r="P350" s="207"/>
      <c r="Q350" s="207"/>
      <c r="R350" s="207"/>
      <c r="S350" s="207"/>
      <c r="T350" s="208"/>
      <c r="AT350" s="209" t="s">
        <v>162</v>
      </c>
      <c r="AU350" s="209" t="s">
        <v>84</v>
      </c>
      <c r="AV350" s="11" t="s">
        <v>84</v>
      </c>
      <c r="AW350" s="11" t="s">
        <v>164</v>
      </c>
      <c r="AX350" s="11" t="s">
        <v>75</v>
      </c>
      <c r="AY350" s="209" t="s">
        <v>153</v>
      </c>
    </row>
    <row r="351" spans="2:65" s="11" customFormat="1" ht="12">
      <c r="B351" s="198"/>
      <c r="C351" s="199"/>
      <c r="D351" s="200" t="s">
        <v>162</v>
      </c>
      <c r="E351" s="199"/>
      <c r="F351" s="202" t="s">
        <v>652</v>
      </c>
      <c r="G351" s="199"/>
      <c r="H351" s="203">
        <v>2.75</v>
      </c>
      <c r="I351" s="204"/>
      <c r="J351" s="199"/>
      <c r="K351" s="199"/>
      <c r="L351" s="205"/>
      <c r="M351" s="206"/>
      <c r="N351" s="207"/>
      <c r="O351" s="207"/>
      <c r="P351" s="207"/>
      <c r="Q351" s="207"/>
      <c r="R351" s="207"/>
      <c r="S351" s="207"/>
      <c r="T351" s="208"/>
      <c r="AT351" s="209" t="s">
        <v>162</v>
      </c>
      <c r="AU351" s="209" t="s">
        <v>84</v>
      </c>
      <c r="AV351" s="11" t="s">
        <v>84</v>
      </c>
      <c r="AW351" s="11" t="s">
        <v>6</v>
      </c>
      <c r="AX351" s="11" t="s">
        <v>24</v>
      </c>
      <c r="AY351" s="209" t="s">
        <v>153</v>
      </c>
    </row>
    <row r="352" spans="2:65" s="1" customFormat="1" ht="28.8" customHeight="1">
      <c r="B352" s="38"/>
      <c r="C352" s="186" t="s">
        <v>653</v>
      </c>
      <c r="D352" s="186" t="s">
        <v>155</v>
      </c>
      <c r="E352" s="187" t="s">
        <v>654</v>
      </c>
      <c r="F352" s="188" t="s">
        <v>655</v>
      </c>
      <c r="G352" s="189" t="s">
        <v>199</v>
      </c>
      <c r="H352" s="190">
        <v>5.8000000000000003E-2</v>
      </c>
      <c r="I352" s="191"/>
      <c r="J352" s="192">
        <f>ROUND(I352*H352,2)</f>
        <v>0</v>
      </c>
      <c r="K352" s="188" t="s">
        <v>159</v>
      </c>
      <c r="L352" s="58"/>
      <c r="M352" s="193" t="s">
        <v>22</v>
      </c>
      <c r="N352" s="194" t="s">
        <v>46</v>
      </c>
      <c r="O352" s="39"/>
      <c r="P352" s="195">
        <f>O352*H352</f>
        <v>0</v>
      </c>
      <c r="Q352" s="195">
        <v>0</v>
      </c>
      <c r="R352" s="195">
        <f>Q352*H352</f>
        <v>0</v>
      </c>
      <c r="S352" s="195">
        <v>0</v>
      </c>
      <c r="T352" s="196">
        <f>S352*H352</f>
        <v>0</v>
      </c>
      <c r="AR352" s="21" t="s">
        <v>231</v>
      </c>
      <c r="AT352" s="21" t="s">
        <v>155</v>
      </c>
      <c r="AU352" s="21" t="s">
        <v>84</v>
      </c>
      <c r="AY352" s="21" t="s">
        <v>153</v>
      </c>
      <c r="BE352" s="197">
        <f>IF(N352="základní",J352,0)</f>
        <v>0</v>
      </c>
      <c r="BF352" s="197">
        <f>IF(N352="snížená",J352,0)</f>
        <v>0</v>
      </c>
      <c r="BG352" s="197">
        <f>IF(N352="zákl. přenesená",J352,0)</f>
        <v>0</v>
      </c>
      <c r="BH352" s="197">
        <f>IF(N352="sníž. přenesená",J352,0)</f>
        <v>0</v>
      </c>
      <c r="BI352" s="197">
        <f>IF(N352="nulová",J352,0)</f>
        <v>0</v>
      </c>
      <c r="BJ352" s="21" t="s">
        <v>24</v>
      </c>
      <c r="BK352" s="197">
        <f>ROUND(I352*H352,2)</f>
        <v>0</v>
      </c>
      <c r="BL352" s="21" t="s">
        <v>231</v>
      </c>
      <c r="BM352" s="21" t="s">
        <v>656</v>
      </c>
    </row>
    <row r="353" spans="2:65" s="10" customFormat="1" ht="29.85" customHeight="1">
      <c r="B353" s="169"/>
      <c r="C353" s="170"/>
      <c r="D353" s="183" t="s">
        <v>74</v>
      </c>
      <c r="E353" s="184" t="s">
        <v>657</v>
      </c>
      <c r="F353" s="184" t="s">
        <v>658</v>
      </c>
      <c r="G353" s="170"/>
      <c r="H353" s="170"/>
      <c r="I353" s="173"/>
      <c r="J353" s="185">
        <f>BK353</f>
        <v>0</v>
      </c>
      <c r="K353" s="170"/>
      <c r="L353" s="175"/>
      <c r="M353" s="176"/>
      <c r="N353" s="177"/>
      <c r="O353" s="177"/>
      <c r="P353" s="178">
        <f>SUM(P354:P359)</f>
        <v>0</v>
      </c>
      <c r="Q353" s="177"/>
      <c r="R353" s="178">
        <f>SUM(R354:R359)</f>
        <v>2.20704E-3</v>
      </c>
      <c r="S353" s="177"/>
      <c r="T353" s="179">
        <f>SUM(T354:T359)</f>
        <v>0</v>
      </c>
      <c r="AR353" s="180" t="s">
        <v>84</v>
      </c>
      <c r="AT353" s="181" t="s">
        <v>74</v>
      </c>
      <c r="AU353" s="181" t="s">
        <v>24</v>
      </c>
      <c r="AY353" s="180" t="s">
        <v>153</v>
      </c>
      <c r="BK353" s="182">
        <f>SUM(BK354:BK359)</f>
        <v>0</v>
      </c>
    </row>
    <row r="354" spans="2:65" s="1" customFormat="1" ht="20.399999999999999" customHeight="1">
      <c r="B354" s="38"/>
      <c r="C354" s="186" t="s">
        <v>659</v>
      </c>
      <c r="D354" s="186" t="s">
        <v>155</v>
      </c>
      <c r="E354" s="187" t="s">
        <v>660</v>
      </c>
      <c r="F354" s="188" t="s">
        <v>661</v>
      </c>
      <c r="G354" s="189" t="s">
        <v>225</v>
      </c>
      <c r="H354" s="190">
        <v>4.84</v>
      </c>
      <c r="I354" s="191"/>
      <c r="J354" s="192">
        <f>ROUND(I354*H354,2)</f>
        <v>0</v>
      </c>
      <c r="K354" s="188" t="s">
        <v>159</v>
      </c>
      <c r="L354" s="58"/>
      <c r="M354" s="193" t="s">
        <v>22</v>
      </c>
      <c r="N354" s="194" t="s">
        <v>46</v>
      </c>
      <c r="O354" s="39"/>
      <c r="P354" s="195">
        <f>O354*H354</f>
        <v>0</v>
      </c>
      <c r="Q354" s="195">
        <v>0</v>
      </c>
      <c r="R354" s="195">
        <f>Q354*H354</f>
        <v>0</v>
      </c>
      <c r="S354" s="195">
        <v>0</v>
      </c>
      <c r="T354" s="196">
        <f>S354*H354</f>
        <v>0</v>
      </c>
      <c r="AR354" s="21" t="s">
        <v>231</v>
      </c>
      <c r="AT354" s="21" t="s">
        <v>155</v>
      </c>
      <c r="AU354" s="21" t="s">
        <v>84</v>
      </c>
      <c r="AY354" s="21" t="s">
        <v>153</v>
      </c>
      <c r="BE354" s="197">
        <f>IF(N354="základní",J354,0)</f>
        <v>0</v>
      </c>
      <c r="BF354" s="197">
        <f>IF(N354="snížená",J354,0)</f>
        <v>0</v>
      </c>
      <c r="BG354" s="197">
        <f>IF(N354="zákl. přenesená",J354,0)</f>
        <v>0</v>
      </c>
      <c r="BH354" s="197">
        <f>IF(N354="sníž. přenesená",J354,0)</f>
        <v>0</v>
      </c>
      <c r="BI354" s="197">
        <f>IF(N354="nulová",J354,0)</f>
        <v>0</v>
      </c>
      <c r="BJ354" s="21" t="s">
        <v>24</v>
      </c>
      <c r="BK354" s="197">
        <f>ROUND(I354*H354,2)</f>
        <v>0</v>
      </c>
      <c r="BL354" s="21" t="s">
        <v>231</v>
      </c>
      <c r="BM354" s="21" t="s">
        <v>662</v>
      </c>
    </row>
    <row r="355" spans="2:65" s="11" customFormat="1" ht="12">
      <c r="B355" s="198"/>
      <c r="C355" s="199"/>
      <c r="D355" s="200" t="s">
        <v>162</v>
      </c>
      <c r="E355" s="201" t="s">
        <v>22</v>
      </c>
      <c r="F355" s="202" t="s">
        <v>663</v>
      </c>
      <c r="G355" s="199"/>
      <c r="H355" s="203">
        <v>4.84</v>
      </c>
      <c r="I355" s="204"/>
      <c r="J355" s="199"/>
      <c r="K355" s="199"/>
      <c r="L355" s="205"/>
      <c r="M355" s="206"/>
      <c r="N355" s="207"/>
      <c r="O355" s="207"/>
      <c r="P355" s="207"/>
      <c r="Q355" s="207"/>
      <c r="R355" s="207"/>
      <c r="S355" s="207"/>
      <c r="T355" s="208"/>
      <c r="AT355" s="209" t="s">
        <v>162</v>
      </c>
      <c r="AU355" s="209" t="s">
        <v>84</v>
      </c>
      <c r="AV355" s="11" t="s">
        <v>84</v>
      </c>
      <c r="AW355" s="11" t="s">
        <v>164</v>
      </c>
      <c r="AX355" s="11" t="s">
        <v>75</v>
      </c>
      <c r="AY355" s="209" t="s">
        <v>153</v>
      </c>
    </row>
    <row r="356" spans="2:65" s="1" customFormat="1" ht="20.399999999999999" customHeight="1">
      <c r="B356" s="38"/>
      <c r="C356" s="217" t="s">
        <v>664</v>
      </c>
      <c r="D356" s="217" t="s">
        <v>279</v>
      </c>
      <c r="E356" s="218" t="s">
        <v>665</v>
      </c>
      <c r="F356" s="219" t="s">
        <v>666</v>
      </c>
      <c r="G356" s="220" t="s">
        <v>225</v>
      </c>
      <c r="H356" s="221">
        <v>5.8079999999999998</v>
      </c>
      <c r="I356" s="222"/>
      <c r="J356" s="223">
        <f>ROUND(I356*H356,2)</f>
        <v>0</v>
      </c>
      <c r="K356" s="219" t="s">
        <v>159</v>
      </c>
      <c r="L356" s="224"/>
      <c r="M356" s="225" t="s">
        <v>22</v>
      </c>
      <c r="N356" s="226" t="s">
        <v>46</v>
      </c>
      <c r="O356" s="39"/>
      <c r="P356" s="195">
        <f>O356*H356</f>
        <v>0</v>
      </c>
      <c r="Q356" s="195">
        <v>3.8000000000000002E-4</v>
      </c>
      <c r="R356" s="195">
        <f>Q356*H356</f>
        <v>2.20704E-3</v>
      </c>
      <c r="S356" s="195">
        <v>0</v>
      </c>
      <c r="T356" s="196">
        <f>S356*H356</f>
        <v>0</v>
      </c>
      <c r="AR356" s="21" t="s">
        <v>325</v>
      </c>
      <c r="AT356" s="21" t="s">
        <v>279</v>
      </c>
      <c r="AU356" s="21" t="s">
        <v>84</v>
      </c>
      <c r="AY356" s="21" t="s">
        <v>153</v>
      </c>
      <c r="BE356" s="197">
        <f>IF(N356="základní",J356,0)</f>
        <v>0</v>
      </c>
      <c r="BF356" s="197">
        <f>IF(N356="snížená",J356,0)</f>
        <v>0</v>
      </c>
      <c r="BG356" s="197">
        <f>IF(N356="zákl. přenesená",J356,0)</f>
        <v>0</v>
      </c>
      <c r="BH356" s="197">
        <f>IF(N356="sníž. přenesená",J356,0)</f>
        <v>0</v>
      </c>
      <c r="BI356" s="197">
        <f>IF(N356="nulová",J356,0)</f>
        <v>0</v>
      </c>
      <c r="BJ356" s="21" t="s">
        <v>24</v>
      </c>
      <c r="BK356" s="197">
        <f>ROUND(I356*H356,2)</f>
        <v>0</v>
      </c>
      <c r="BL356" s="21" t="s">
        <v>231</v>
      </c>
      <c r="BM356" s="21" t="s">
        <v>667</v>
      </c>
    </row>
    <row r="357" spans="2:65" s="1" customFormat="1" ht="12">
      <c r="B357" s="38"/>
      <c r="C357" s="60"/>
      <c r="D357" s="210" t="s">
        <v>240</v>
      </c>
      <c r="E357" s="60"/>
      <c r="F357" s="214" t="s">
        <v>666</v>
      </c>
      <c r="G357" s="60"/>
      <c r="H357" s="60"/>
      <c r="I357" s="156"/>
      <c r="J357" s="60"/>
      <c r="K357" s="60"/>
      <c r="L357" s="58"/>
      <c r="M357" s="215"/>
      <c r="N357" s="39"/>
      <c r="O357" s="39"/>
      <c r="P357" s="39"/>
      <c r="Q357" s="39"/>
      <c r="R357" s="39"/>
      <c r="S357" s="39"/>
      <c r="T357" s="75"/>
      <c r="AT357" s="21" t="s">
        <v>240</v>
      </c>
      <c r="AU357" s="21" t="s">
        <v>84</v>
      </c>
    </row>
    <row r="358" spans="2:65" s="11" customFormat="1" ht="12">
      <c r="B358" s="198"/>
      <c r="C358" s="199"/>
      <c r="D358" s="200" t="s">
        <v>162</v>
      </c>
      <c r="E358" s="199"/>
      <c r="F358" s="202" t="s">
        <v>668</v>
      </c>
      <c r="G358" s="199"/>
      <c r="H358" s="203">
        <v>5.8079999999999998</v>
      </c>
      <c r="I358" s="204"/>
      <c r="J358" s="199"/>
      <c r="K358" s="199"/>
      <c r="L358" s="205"/>
      <c r="M358" s="206"/>
      <c r="N358" s="207"/>
      <c r="O358" s="207"/>
      <c r="P358" s="207"/>
      <c r="Q358" s="207"/>
      <c r="R358" s="207"/>
      <c r="S358" s="207"/>
      <c r="T358" s="208"/>
      <c r="AT358" s="209" t="s">
        <v>162</v>
      </c>
      <c r="AU358" s="209" t="s">
        <v>84</v>
      </c>
      <c r="AV358" s="11" t="s">
        <v>84</v>
      </c>
      <c r="AW358" s="11" t="s">
        <v>6</v>
      </c>
      <c r="AX358" s="11" t="s">
        <v>24</v>
      </c>
      <c r="AY358" s="209" t="s">
        <v>153</v>
      </c>
    </row>
    <row r="359" spans="2:65" s="1" customFormat="1" ht="20.399999999999999" customHeight="1">
      <c r="B359" s="38"/>
      <c r="C359" s="186" t="s">
        <v>474</v>
      </c>
      <c r="D359" s="186" t="s">
        <v>155</v>
      </c>
      <c r="E359" s="187" t="s">
        <v>669</v>
      </c>
      <c r="F359" s="188" t="s">
        <v>670</v>
      </c>
      <c r="G359" s="189" t="s">
        <v>199</v>
      </c>
      <c r="H359" s="190">
        <v>2E-3</v>
      </c>
      <c r="I359" s="191"/>
      <c r="J359" s="192">
        <f>ROUND(I359*H359,2)</f>
        <v>0</v>
      </c>
      <c r="K359" s="188" t="s">
        <v>159</v>
      </c>
      <c r="L359" s="58"/>
      <c r="M359" s="193" t="s">
        <v>22</v>
      </c>
      <c r="N359" s="194" t="s">
        <v>46</v>
      </c>
      <c r="O359" s="39"/>
      <c r="P359" s="195">
        <f>O359*H359</f>
        <v>0</v>
      </c>
      <c r="Q359" s="195">
        <v>0</v>
      </c>
      <c r="R359" s="195">
        <f>Q359*H359</f>
        <v>0</v>
      </c>
      <c r="S359" s="195">
        <v>0</v>
      </c>
      <c r="T359" s="196">
        <f>S359*H359</f>
        <v>0</v>
      </c>
      <c r="AR359" s="21" t="s">
        <v>231</v>
      </c>
      <c r="AT359" s="21" t="s">
        <v>155</v>
      </c>
      <c r="AU359" s="21" t="s">
        <v>84</v>
      </c>
      <c r="AY359" s="21" t="s">
        <v>153</v>
      </c>
      <c r="BE359" s="197">
        <f>IF(N359="základní",J359,0)</f>
        <v>0</v>
      </c>
      <c r="BF359" s="197">
        <f>IF(N359="snížená",J359,0)</f>
        <v>0</v>
      </c>
      <c r="BG359" s="197">
        <f>IF(N359="zákl. přenesená",J359,0)</f>
        <v>0</v>
      </c>
      <c r="BH359" s="197">
        <f>IF(N359="sníž. přenesená",J359,0)</f>
        <v>0</v>
      </c>
      <c r="BI359" s="197">
        <f>IF(N359="nulová",J359,0)</f>
        <v>0</v>
      </c>
      <c r="BJ359" s="21" t="s">
        <v>24</v>
      </c>
      <c r="BK359" s="197">
        <f>ROUND(I359*H359,2)</f>
        <v>0</v>
      </c>
      <c r="BL359" s="21" t="s">
        <v>231</v>
      </c>
      <c r="BM359" s="21" t="s">
        <v>671</v>
      </c>
    </row>
    <row r="360" spans="2:65" s="10" customFormat="1" ht="29.85" customHeight="1">
      <c r="B360" s="169"/>
      <c r="C360" s="170"/>
      <c r="D360" s="183" t="s">
        <v>74</v>
      </c>
      <c r="E360" s="184" t="s">
        <v>672</v>
      </c>
      <c r="F360" s="184" t="s">
        <v>673</v>
      </c>
      <c r="G360" s="170"/>
      <c r="H360" s="170"/>
      <c r="I360" s="173"/>
      <c r="J360" s="185">
        <f>BK360</f>
        <v>0</v>
      </c>
      <c r="K360" s="170"/>
      <c r="L360" s="175"/>
      <c r="M360" s="176"/>
      <c r="N360" s="177"/>
      <c r="O360" s="177"/>
      <c r="P360" s="178">
        <f>SUM(P361:P372)</f>
        <v>0</v>
      </c>
      <c r="Q360" s="177"/>
      <c r="R360" s="178">
        <f>SUM(R361:R372)</f>
        <v>4.4284890000000007E-2</v>
      </c>
      <c r="S360" s="177"/>
      <c r="T360" s="179">
        <f>SUM(T361:T372)</f>
        <v>0</v>
      </c>
      <c r="AR360" s="180" t="s">
        <v>84</v>
      </c>
      <c r="AT360" s="181" t="s">
        <v>74</v>
      </c>
      <c r="AU360" s="181" t="s">
        <v>24</v>
      </c>
      <c r="AY360" s="180" t="s">
        <v>153</v>
      </c>
      <c r="BK360" s="182">
        <f>SUM(BK361:BK372)</f>
        <v>0</v>
      </c>
    </row>
    <row r="361" spans="2:65" s="1" customFormat="1" ht="28.8" customHeight="1">
      <c r="B361" s="38"/>
      <c r="C361" s="186" t="s">
        <v>502</v>
      </c>
      <c r="D361" s="186" t="s">
        <v>155</v>
      </c>
      <c r="E361" s="187" t="s">
        <v>674</v>
      </c>
      <c r="F361" s="188" t="s">
        <v>675</v>
      </c>
      <c r="G361" s="189" t="s">
        <v>225</v>
      </c>
      <c r="H361" s="190">
        <v>4.84</v>
      </c>
      <c r="I361" s="191"/>
      <c r="J361" s="192">
        <f>ROUND(I361*H361,2)</f>
        <v>0</v>
      </c>
      <c r="K361" s="188" t="s">
        <v>159</v>
      </c>
      <c r="L361" s="58"/>
      <c r="M361" s="193" t="s">
        <v>22</v>
      </c>
      <c r="N361" s="194" t="s">
        <v>46</v>
      </c>
      <c r="O361" s="39"/>
      <c r="P361" s="195">
        <f>O361*H361</f>
        <v>0</v>
      </c>
      <c r="Q361" s="195">
        <v>0</v>
      </c>
      <c r="R361" s="195">
        <f>Q361*H361</f>
        <v>0</v>
      </c>
      <c r="S361" s="195">
        <v>0</v>
      </c>
      <c r="T361" s="196">
        <f>S361*H361</f>
        <v>0</v>
      </c>
      <c r="AR361" s="21" t="s">
        <v>160</v>
      </c>
      <c r="AT361" s="21" t="s">
        <v>155</v>
      </c>
      <c r="AU361" s="21" t="s">
        <v>84</v>
      </c>
      <c r="AY361" s="21" t="s">
        <v>153</v>
      </c>
      <c r="BE361" s="197">
        <f>IF(N361="základní",J361,0)</f>
        <v>0</v>
      </c>
      <c r="BF361" s="197">
        <f>IF(N361="snížená",J361,0)</f>
        <v>0</v>
      </c>
      <c r="BG361" s="197">
        <f>IF(N361="zákl. přenesená",J361,0)</f>
        <v>0</v>
      </c>
      <c r="BH361" s="197">
        <f>IF(N361="sníž. přenesená",J361,0)</f>
        <v>0</v>
      </c>
      <c r="BI361" s="197">
        <f>IF(N361="nulová",J361,0)</f>
        <v>0</v>
      </c>
      <c r="BJ361" s="21" t="s">
        <v>24</v>
      </c>
      <c r="BK361" s="197">
        <f>ROUND(I361*H361,2)</f>
        <v>0</v>
      </c>
      <c r="BL361" s="21" t="s">
        <v>160</v>
      </c>
      <c r="BM361" s="21" t="s">
        <v>676</v>
      </c>
    </row>
    <row r="362" spans="2:65" s="11" customFormat="1" ht="12">
      <c r="B362" s="198"/>
      <c r="C362" s="199"/>
      <c r="D362" s="200" t="s">
        <v>162</v>
      </c>
      <c r="E362" s="201" t="s">
        <v>22</v>
      </c>
      <c r="F362" s="202" t="s">
        <v>677</v>
      </c>
      <c r="G362" s="199"/>
      <c r="H362" s="203">
        <v>4.84</v>
      </c>
      <c r="I362" s="204"/>
      <c r="J362" s="199"/>
      <c r="K362" s="199"/>
      <c r="L362" s="205"/>
      <c r="M362" s="206"/>
      <c r="N362" s="207"/>
      <c r="O362" s="207"/>
      <c r="P362" s="207"/>
      <c r="Q362" s="207"/>
      <c r="R362" s="207"/>
      <c r="S362" s="207"/>
      <c r="T362" s="208"/>
      <c r="AT362" s="209" t="s">
        <v>162</v>
      </c>
      <c r="AU362" s="209" t="s">
        <v>84</v>
      </c>
      <c r="AV362" s="11" t="s">
        <v>84</v>
      </c>
      <c r="AW362" s="11" t="s">
        <v>164</v>
      </c>
      <c r="AX362" s="11" t="s">
        <v>24</v>
      </c>
      <c r="AY362" s="209" t="s">
        <v>153</v>
      </c>
    </row>
    <row r="363" spans="2:65" s="1" customFormat="1" ht="28.8" customHeight="1">
      <c r="B363" s="38"/>
      <c r="C363" s="217" t="s">
        <v>678</v>
      </c>
      <c r="D363" s="217" t="s">
        <v>279</v>
      </c>
      <c r="E363" s="218" t="s">
        <v>679</v>
      </c>
      <c r="F363" s="219" t="s">
        <v>680</v>
      </c>
      <c r="G363" s="220" t="s">
        <v>225</v>
      </c>
      <c r="H363" s="221">
        <v>4.9370000000000003</v>
      </c>
      <c r="I363" s="222"/>
      <c r="J363" s="223">
        <f>ROUND(I363*H363,2)</f>
        <v>0</v>
      </c>
      <c r="K363" s="219" t="s">
        <v>159</v>
      </c>
      <c r="L363" s="224"/>
      <c r="M363" s="225" t="s">
        <v>22</v>
      </c>
      <c r="N363" s="226" t="s">
        <v>46</v>
      </c>
      <c r="O363" s="39"/>
      <c r="P363" s="195">
        <f>O363*H363</f>
        <v>0</v>
      </c>
      <c r="Q363" s="195">
        <v>1.7000000000000001E-4</v>
      </c>
      <c r="R363" s="195">
        <f>Q363*H363</f>
        <v>8.3929000000000013E-4</v>
      </c>
      <c r="S363" s="195">
        <v>0</v>
      </c>
      <c r="T363" s="196">
        <f>S363*H363</f>
        <v>0</v>
      </c>
      <c r="AR363" s="21" t="s">
        <v>192</v>
      </c>
      <c r="AT363" s="21" t="s">
        <v>279</v>
      </c>
      <c r="AU363" s="21" t="s">
        <v>84</v>
      </c>
      <c r="AY363" s="21" t="s">
        <v>153</v>
      </c>
      <c r="BE363" s="197">
        <f>IF(N363="základní",J363,0)</f>
        <v>0</v>
      </c>
      <c r="BF363" s="197">
        <f>IF(N363="snížená",J363,0)</f>
        <v>0</v>
      </c>
      <c r="BG363" s="197">
        <f>IF(N363="zákl. přenesená",J363,0)</f>
        <v>0</v>
      </c>
      <c r="BH363" s="197">
        <f>IF(N363="sníž. přenesená",J363,0)</f>
        <v>0</v>
      </c>
      <c r="BI363" s="197">
        <f>IF(N363="nulová",J363,0)</f>
        <v>0</v>
      </c>
      <c r="BJ363" s="21" t="s">
        <v>24</v>
      </c>
      <c r="BK363" s="197">
        <f>ROUND(I363*H363,2)</f>
        <v>0</v>
      </c>
      <c r="BL363" s="21" t="s">
        <v>160</v>
      </c>
      <c r="BM363" s="21" t="s">
        <v>681</v>
      </c>
    </row>
    <row r="364" spans="2:65" s="1" customFormat="1" ht="12">
      <c r="B364" s="38"/>
      <c r="C364" s="60"/>
      <c r="D364" s="210" t="s">
        <v>240</v>
      </c>
      <c r="E364" s="60"/>
      <c r="F364" s="214" t="s">
        <v>680</v>
      </c>
      <c r="G364" s="60"/>
      <c r="H364" s="60"/>
      <c r="I364" s="156"/>
      <c r="J364" s="60"/>
      <c r="K364" s="60"/>
      <c r="L364" s="58"/>
      <c r="M364" s="215"/>
      <c r="N364" s="39"/>
      <c r="O364" s="39"/>
      <c r="P364" s="39"/>
      <c r="Q364" s="39"/>
      <c r="R364" s="39"/>
      <c r="S364" s="39"/>
      <c r="T364" s="75"/>
      <c r="AT364" s="21" t="s">
        <v>240</v>
      </c>
      <c r="AU364" s="21" t="s">
        <v>84</v>
      </c>
    </row>
    <row r="365" spans="2:65" s="11" customFormat="1" ht="12">
      <c r="B365" s="198"/>
      <c r="C365" s="199"/>
      <c r="D365" s="200" t="s">
        <v>162</v>
      </c>
      <c r="E365" s="199"/>
      <c r="F365" s="202" t="s">
        <v>682</v>
      </c>
      <c r="G365" s="199"/>
      <c r="H365" s="203">
        <v>4.9370000000000003</v>
      </c>
      <c r="I365" s="204"/>
      <c r="J365" s="199"/>
      <c r="K365" s="199"/>
      <c r="L365" s="205"/>
      <c r="M365" s="206"/>
      <c r="N365" s="207"/>
      <c r="O365" s="207"/>
      <c r="P365" s="207"/>
      <c r="Q365" s="207"/>
      <c r="R365" s="207"/>
      <c r="S365" s="207"/>
      <c r="T365" s="208"/>
      <c r="AT365" s="209" t="s">
        <v>162</v>
      </c>
      <c r="AU365" s="209" t="s">
        <v>84</v>
      </c>
      <c r="AV365" s="11" t="s">
        <v>84</v>
      </c>
      <c r="AW365" s="11" t="s">
        <v>6</v>
      </c>
      <c r="AX365" s="11" t="s">
        <v>24</v>
      </c>
      <c r="AY365" s="209" t="s">
        <v>153</v>
      </c>
    </row>
    <row r="366" spans="2:65" s="1" customFormat="1" ht="28.8" customHeight="1">
      <c r="B366" s="38"/>
      <c r="C366" s="186" t="s">
        <v>509</v>
      </c>
      <c r="D366" s="186" t="s">
        <v>155</v>
      </c>
      <c r="E366" s="187" t="s">
        <v>674</v>
      </c>
      <c r="F366" s="188" t="s">
        <v>675</v>
      </c>
      <c r="G366" s="189" t="s">
        <v>225</v>
      </c>
      <c r="H366" s="190">
        <v>4.84</v>
      </c>
      <c r="I366" s="191"/>
      <c r="J366" s="192">
        <f>ROUND(I366*H366,2)</f>
        <v>0</v>
      </c>
      <c r="K366" s="188" t="s">
        <v>159</v>
      </c>
      <c r="L366" s="58"/>
      <c r="M366" s="193" t="s">
        <v>22</v>
      </c>
      <c r="N366" s="194" t="s">
        <v>46</v>
      </c>
      <c r="O366" s="39"/>
      <c r="P366" s="195">
        <f>O366*H366</f>
        <v>0</v>
      </c>
      <c r="Q366" s="195">
        <v>0</v>
      </c>
      <c r="R366" s="195">
        <f>Q366*H366</f>
        <v>0</v>
      </c>
      <c r="S366" s="195">
        <v>0</v>
      </c>
      <c r="T366" s="196">
        <f>S366*H366</f>
        <v>0</v>
      </c>
      <c r="AR366" s="21" t="s">
        <v>231</v>
      </c>
      <c r="AT366" s="21" t="s">
        <v>155</v>
      </c>
      <c r="AU366" s="21" t="s">
        <v>84</v>
      </c>
      <c r="AY366" s="21" t="s">
        <v>153</v>
      </c>
      <c r="BE366" s="197">
        <f>IF(N366="základní",J366,0)</f>
        <v>0</v>
      </c>
      <c r="BF366" s="197">
        <f>IF(N366="snížená",J366,0)</f>
        <v>0</v>
      </c>
      <c r="BG366" s="197">
        <f>IF(N366="zákl. přenesená",J366,0)</f>
        <v>0</v>
      </c>
      <c r="BH366" s="197">
        <f>IF(N366="sníž. přenesená",J366,0)</f>
        <v>0</v>
      </c>
      <c r="BI366" s="197">
        <f>IF(N366="nulová",J366,0)</f>
        <v>0</v>
      </c>
      <c r="BJ366" s="21" t="s">
        <v>24</v>
      </c>
      <c r="BK366" s="197">
        <f>ROUND(I366*H366,2)</f>
        <v>0</v>
      </c>
      <c r="BL366" s="21" t="s">
        <v>231</v>
      </c>
      <c r="BM366" s="21" t="s">
        <v>683</v>
      </c>
    </row>
    <row r="367" spans="2:65" s="11" customFormat="1" ht="12">
      <c r="B367" s="198"/>
      <c r="C367" s="199"/>
      <c r="D367" s="200" t="s">
        <v>162</v>
      </c>
      <c r="E367" s="201" t="s">
        <v>22</v>
      </c>
      <c r="F367" s="202" t="s">
        <v>677</v>
      </c>
      <c r="G367" s="199"/>
      <c r="H367" s="203">
        <v>4.84</v>
      </c>
      <c r="I367" s="204"/>
      <c r="J367" s="199"/>
      <c r="K367" s="199"/>
      <c r="L367" s="205"/>
      <c r="M367" s="206"/>
      <c r="N367" s="207"/>
      <c r="O367" s="207"/>
      <c r="P367" s="207"/>
      <c r="Q367" s="207"/>
      <c r="R367" s="207"/>
      <c r="S367" s="207"/>
      <c r="T367" s="208"/>
      <c r="AT367" s="209" t="s">
        <v>162</v>
      </c>
      <c r="AU367" s="209" t="s">
        <v>84</v>
      </c>
      <c r="AV367" s="11" t="s">
        <v>84</v>
      </c>
      <c r="AW367" s="11" t="s">
        <v>164</v>
      </c>
      <c r="AX367" s="11" t="s">
        <v>24</v>
      </c>
      <c r="AY367" s="209" t="s">
        <v>153</v>
      </c>
    </row>
    <row r="368" spans="2:65" s="1" customFormat="1" ht="20.399999999999999" customHeight="1">
      <c r="B368" s="38"/>
      <c r="C368" s="217" t="s">
        <v>684</v>
      </c>
      <c r="D368" s="217" t="s">
        <v>279</v>
      </c>
      <c r="E368" s="218" t="s">
        <v>685</v>
      </c>
      <c r="F368" s="219" t="s">
        <v>686</v>
      </c>
      <c r="G368" s="220" t="s">
        <v>225</v>
      </c>
      <c r="H368" s="221">
        <v>4.9370000000000003</v>
      </c>
      <c r="I368" s="222"/>
      <c r="J368" s="223">
        <f>ROUND(I368*H368,2)</f>
        <v>0</v>
      </c>
      <c r="K368" s="219" t="s">
        <v>22</v>
      </c>
      <c r="L368" s="224"/>
      <c r="M368" s="225" t="s">
        <v>22</v>
      </c>
      <c r="N368" s="226" t="s">
        <v>46</v>
      </c>
      <c r="O368" s="39"/>
      <c r="P368" s="195">
        <f>O368*H368</f>
        <v>0</v>
      </c>
      <c r="Q368" s="195">
        <v>8.8000000000000005E-3</v>
      </c>
      <c r="R368" s="195">
        <f>Q368*H368</f>
        <v>4.3445600000000008E-2</v>
      </c>
      <c r="S368" s="195">
        <v>0</v>
      </c>
      <c r="T368" s="196">
        <f>S368*H368</f>
        <v>0</v>
      </c>
      <c r="AR368" s="21" t="s">
        <v>325</v>
      </c>
      <c r="AT368" s="21" t="s">
        <v>279</v>
      </c>
      <c r="AU368" s="21" t="s">
        <v>84</v>
      </c>
      <c r="AY368" s="21" t="s">
        <v>153</v>
      </c>
      <c r="BE368" s="197">
        <f>IF(N368="základní",J368,0)</f>
        <v>0</v>
      </c>
      <c r="BF368" s="197">
        <f>IF(N368="snížená",J368,0)</f>
        <v>0</v>
      </c>
      <c r="BG368" s="197">
        <f>IF(N368="zákl. přenesená",J368,0)</f>
        <v>0</v>
      </c>
      <c r="BH368" s="197">
        <f>IF(N368="sníž. přenesená",J368,0)</f>
        <v>0</v>
      </c>
      <c r="BI368" s="197">
        <f>IF(N368="nulová",J368,0)</f>
        <v>0</v>
      </c>
      <c r="BJ368" s="21" t="s">
        <v>24</v>
      </c>
      <c r="BK368" s="197">
        <f>ROUND(I368*H368,2)</f>
        <v>0</v>
      </c>
      <c r="BL368" s="21" t="s">
        <v>231</v>
      </c>
      <c r="BM368" s="21" t="s">
        <v>687</v>
      </c>
    </row>
    <row r="369" spans="2:65" s="1" customFormat="1" ht="12">
      <c r="B369" s="38"/>
      <c r="C369" s="60"/>
      <c r="D369" s="210" t="s">
        <v>240</v>
      </c>
      <c r="E369" s="60"/>
      <c r="F369" s="214" t="s">
        <v>686</v>
      </c>
      <c r="G369" s="60"/>
      <c r="H369" s="60"/>
      <c r="I369" s="156"/>
      <c r="J369" s="60"/>
      <c r="K369" s="60"/>
      <c r="L369" s="58"/>
      <c r="M369" s="215"/>
      <c r="N369" s="39"/>
      <c r="O369" s="39"/>
      <c r="P369" s="39"/>
      <c r="Q369" s="39"/>
      <c r="R369" s="39"/>
      <c r="S369" s="39"/>
      <c r="T369" s="75"/>
      <c r="AT369" s="21" t="s">
        <v>240</v>
      </c>
      <c r="AU369" s="21" t="s">
        <v>84</v>
      </c>
    </row>
    <row r="370" spans="2:65" s="1" customFormat="1" ht="24">
      <c r="B370" s="38"/>
      <c r="C370" s="60"/>
      <c r="D370" s="210" t="s">
        <v>269</v>
      </c>
      <c r="E370" s="60"/>
      <c r="F370" s="216" t="s">
        <v>688</v>
      </c>
      <c r="G370" s="60"/>
      <c r="H370" s="60"/>
      <c r="I370" s="156"/>
      <c r="J370" s="60"/>
      <c r="K370" s="60"/>
      <c r="L370" s="58"/>
      <c r="M370" s="215"/>
      <c r="N370" s="39"/>
      <c r="O370" s="39"/>
      <c r="P370" s="39"/>
      <c r="Q370" s="39"/>
      <c r="R370" s="39"/>
      <c r="S370" s="39"/>
      <c r="T370" s="75"/>
      <c r="AT370" s="21" t="s">
        <v>269</v>
      </c>
      <c r="AU370" s="21" t="s">
        <v>84</v>
      </c>
    </row>
    <row r="371" spans="2:65" s="11" customFormat="1" ht="12">
      <c r="B371" s="198"/>
      <c r="C371" s="199"/>
      <c r="D371" s="200" t="s">
        <v>162</v>
      </c>
      <c r="E371" s="199"/>
      <c r="F371" s="202" t="s">
        <v>682</v>
      </c>
      <c r="G371" s="199"/>
      <c r="H371" s="203">
        <v>4.9370000000000003</v>
      </c>
      <c r="I371" s="204"/>
      <c r="J371" s="199"/>
      <c r="K371" s="199"/>
      <c r="L371" s="205"/>
      <c r="M371" s="206"/>
      <c r="N371" s="207"/>
      <c r="O371" s="207"/>
      <c r="P371" s="207"/>
      <c r="Q371" s="207"/>
      <c r="R371" s="207"/>
      <c r="S371" s="207"/>
      <c r="T371" s="208"/>
      <c r="AT371" s="209" t="s">
        <v>162</v>
      </c>
      <c r="AU371" s="209" t="s">
        <v>84</v>
      </c>
      <c r="AV371" s="11" t="s">
        <v>84</v>
      </c>
      <c r="AW371" s="11" t="s">
        <v>6</v>
      </c>
      <c r="AX371" s="11" t="s">
        <v>24</v>
      </c>
      <c r="AY371" s="209" t="s">
        <v>153</v>
      </c>
    </row>
    <row r="372" spans="2:65" s="1" customFormat="1" ht="20.399999999999999" customHeight="1">
      <c r="B372" s="38"/>
      <c r="C372" s="186" t="s">
        <v>689</v>
      </c>
      <c r="D372" s="186" t="s">
        <v>155</v>
      </c>
      <c r="E372" s="187" t="s">
        <v>690</v>
      </c>
      <c r="F372" s="188" t="s">
        <v>691</v>
      </c>
      <c r="G372" s="189" t="s">
        <v>199</v>
      </c>
      <c r="H372" s="190">
        <v>4.2999999999999997E-2</v>
      </c>
      <c r="I372" s="191"/>
      <c r="J372" s="192">
        <f>ROUND(I372*H372,2)</f>
        <v>0</v>
      </c>
      <c r="K372" s="188" t="s">
        <v>159</v>
      </c>
      <c r="L372" s="58"/>
      <c r="M372" s="193" t="s">
        <v>22</v>
      </c>
      <c r="N372" s="194" t="s">
        <v>46</v>
      </c>
      <c r="O372" s="39"/>
      <c r="P372" s="195">
        <f>O372*H372</f>
        <v>0</v>
      </c>
      <c r="Q372" s="195">
        <v>0</v>
      </c>
      <c r="R372" s="195">
        <f>Q372*H372</f>
        <v>0</v>
      </c>
      <c r="S372" s="195">
        <v>0</v>
      </c>
      <c r="T372" s="196">
        <f>S372*H372</f>
        <v>0</v>
      </c>
      <c r="AR372" s="21" t="s">
        <v>231</v>
      </c>
      <c r="AT372" s="21" t="s">
        <v>155</v>
      </c>
      <c r="AU372" s="21" t="s">
        <v>84</v>
      </c>
      <c r="AY372" s="21" t="s">
        <v>153</v>
      </c>
      <c r="BE372" s="197">
        <f>IF(N372="základní",J372,0)</f>
        <v>0</v>
      </c>
      <c r="BF372" s="197">
        <f>IF(N372="snížená",J372,0)</f>
        <v>0</v>
      </c>
      <c r="BG372" s="197">
        <f>IF(N372="zákl. přenesená",J372,0)</f>
        <v>0</v>
      </c>
      <c r="BH372" s="197">
        <f>IF(N372="sníž. přenesená",J372,0)</f>
        <v>0</v>
      </c>
      <c r="BI372" s="197">
        <f>IF(N372="nulová",J372,0)</f>
        <v>0</v>
      </c>
      <c r="BJ372" s="21" t="s">
        <v>24</v>
      </c>
      <c r="BK372" s="197">
        <f>ROUND(I372*H372,2)</f>
        <v>0</v>
      </c>
      <c r="BL372" s="21" t="s">
        <v>231</v>
      </c>
      <c r="BM372" s="21" t="s">
        <v>692</v>
      </c>
    </row>
    <row r="373" spans="2:65" s="10" customFormat="1" ht="29.85" customHeight="1">
      <c r="B373" s="169"/>
      <c r="C373" s="170"/>
      <c r="D373" s="183" t="s">
        <v>74</v>
      </c>
      <c r="E373" s="184" t="s">
        <v>693</v>
      </c>
      <c r="F373" s="184" t="s">
        <v>694</v>
      </c>
      <c r="G373" s="170"/>
      <c r="H373" s="170"/>
      <c r="I373" s="173"/>
      <c r="J373" s="185">
        <f>BK373</f>
        <v>0</v>
      </c>
      <c r="K373" s="170"/>
      <c r="L373" s="175"/>
      <c r="M373" s="176"/>
      <c r="N373" s="177"/>
      <c r="O373" s="177"/>
      <c r="P373" s="178">
        <f>SUM(P374:P379)</f>
        <v>0</v>
      </c>
      <c r="Q373" s="177"/>
      <c r="R373" s="178">
        <f>SUM(R374:R379)</f>
        <v>4.1000000000000003E-3</v>
      </c>
      <c r="S373" s="177"/>
      <c r="T373" s="179">
        <f>SUM(T374:T379)</f>
        <v>0</v>
      </c>
      <c r="AR373" s="180" t="s">
        <v>84</v>
      </c>
      <c r="AT373" s="181" t="s">
        <v>74</v>
      </c>
      <c r="AU373" s="181" t="s">
        <v>24</v>
      </c>
      <c r="AY373" s="180" t="s">
        <v>153</v>
      </c>
      <c r="BK373" s="182">
        <f>SUM(BK374:BK379)</f>
        <v>0</v>
      </c>
    </row>
    <row r="374" spans="2:65" s="1" customFormat="1" ht="20.399999999999999" customHeight="1">
      <c r="B374" s="38"/>
      <c r="C374" s="186" t="s">
        <v>30</v>
      </c>
      <c r="D374" s="186" t="s">
        <v>155</v>
      </c>
      <c r="E374" s="187" t="s">
        <v>695</v>
      </c>
      <c r="F374" s="188" t="s">
        <v>696</v>
      </c>
      <c r="G374" s="189" t="s">
        <v>697</v>
      </c>
      <c r="H374" s="190">
        <v>1</v>
      </c>
      <c r="I374" s="191"/>
      <c r="J374" s="192">
        <f>ROUND(I374*H374,2)</f>
        <v>0</v>
      </c>
      <c r="K374" s="188" t="s">
        <v>159</v>
      </c>
      <c r="L374" s="58"/>
      <c r="M374" s="193" t="s">
        <v>22</v>
      </c>
      <c r="N374" s="194" t="s">
        <v>46</v>
      </c>
      <c r="O374" s="39"/>
      <c r="P374" s="195">
        <f>O374*H374</f>
        <v>0</v>
      </c>
      <c r="Q374" s="195">
        <v>0</v>
      </c>
      <c r="R374" s="195">
        <f>Q374*H374</f>
        <v>0</v>
      </c>
      <c r="S374" s="195">
        <v>0</v>
      </c>
      <c r="T374" s="196">
        <f>S374*H374</f>
        <v>0</v>
      </c>
      <c r="AR374" s="21" t="s">
        <v>231</v>
      </c>
      <c r="AT374" s="21" t="s">
        <v>155</v>
      </c>
      <c r="AU374" s="21" t="s">
        <v>84</v>
      </c>
      <c r="AY374" s="21" t="s">
        <v>153</v>
      </c>
      <c r="BE374" s="197">
        <f>IF(N374="základní",J374,0)</f>
        <v>0</v>
      </c>
      <c r="BF374" s="197">
        <f>IF(N374="snížená",J374,0)</f>
        <v>0</v>
      </c>
      <c r="BG374" s="197">
        <f>IF(N374="zákl. přenesená",J374,0)</f>
        <v>0</v>
      </c>
      <c r="BH374" s="197">
        <f>IF(N374="sníž. přenesená",J374,0)</f>
        <v>0</v>
      </c>
      <c r="BI374" s="197">
        <f>IF(N374="nulová",J374,0)</f>
        <v>0</v>
      </c>
      <c r="BJ374" s="21" t="s">
        <v>24</v>
      </c>
      <c r="BK374" s="197">
        <f>ROUND(I374*H374,2)</f>
        <v>0</v>
      </c>
      <c r="BL374" s="21" t="s">
        <v>231</v>
      </c>
      <c r="BM374" s="21" t="s">
        <v>698</v>
      </c>
    </row>
    <row r="375" spans="2:65" s="1" customFormat="1" ht="24">
      <c r="B375" s="38"/>
      <c r="C375" s="60"/>
      <c r="D375" s="200" t="s">
        <v>240</v>
      </c>
      <c r="E375" s="60"/>
      <c r="F375" s="229" t="s">
        <v>699</v>
      </c>
      <c r="G375" s="60"/>
      <c r="H375" s="60"/>
      <c r="I375" s="156"/>
      <c r="J375" s="60"/>
      <c r="K375" s="60"/>
      <c r="L375" s="58"/>
      <c r="M375" s="215"/>
      <c r="N375" s="39"/>
      <c r="O375" s="39"/>
      <c r="P375" s="39"/>
      <c r="Q375" s="39"/>
      <c r="R375" s="39"/>
      <c r="S375" s="39"/>
      <c r="T375" s="75"/>
      <c r="AT375" s="21" t="s">
        <v>240</v>
      </c>
      <c r="AU375" s="21" t="s">
        <v>84</v>
      </c>
    </row>
    <row r="376" spans="2:65" s="1" customFormat="1" ht="28.8" customHeight="1">
      <c r="B376" s="38"/>
      <c r="C376" s="217" t="s">
        <v>700</v>
      </c>
      <c r="D376" s="217" t="s">
        <v>279</v>
      </c>
      <c r="E376" s="218" t="s">
        <v>701</v>
      </c>
      <c r="F376" s="219" t="s">
        <v>702</v>
      </c>
      <c r="G376" s="220" t="s">
        <v>334</v>
      </c>
      <c r="H376" s="221">
        <v>1</v>
      </c>
      <c r="I376" s="222"/>
      <c r="J376" s="223">
        <f>ROUND(I376*H376,2)</f>
        <v>0</v>
      </c>
      <c r="K376" s="219" t="s">
        <v>22</v>
      </c>
      <c r="L376" s="224"/>
      <c r="M376" s="225" t="s">
        <v>22</v>
      </c>
      <c r="N376" s="226" t="s">
        <v>46</v>
      </c>
      <c r="O376" s="39"/>
      <c r="P376" s="195">
        <f>O376*H376</f>
        <v>0</v>
      </c>
      <c r="Q376" s="195">
        <v>4.1000000000000003E-3</v>
      </c>
      <c r="R376" s="195">
        <f>Q376*H376</f>
        <v>4.1000000000000003E-3</v>
      </c>
      <c r="S376" s="195">
        <v>0</v>
      </c>
      <c r="T376" s="196">
        <f>S376*H376</f>
        <v>0</v>
      </c>
      <c r="AR376" s="21" t="s">
        <v>325</v>
      </c>
      <c r="AT376" s="21" t="s">
        <v>279</v>
      </c>
      <c r="AU376" s="21" t="s">
        <v>84</v>
      </c>
      <c r="AY376" s="21" t="s">
        <v>153</v>
      </c>
      <c r="BE376" s="197">
        <f>IF(N376="základní",J376,0)</f>
        <v>0</v>
      </c>
      <c r="BF376" s="197">
        <f>IF(N376="snížená",J376,0)</f>
        <v>0</v>
      </c>
      <c r="BG376" s="197">
        <f>IF(N376="zákl. přenesená",J376,0)</f>
        <v>0</v>
      </c>
      <c r="BH376" s="197">
        <f>IF(N376="sníž. přenesená",J376,0)</f>
        <v>0</v>
      </c>
      <c r="BI376" s="197">
        <f>IF(N376="nulová",J376,0)</f>
        <v>0</v>
      </c>
      <c r="BJ376" s="21" t="s">
        <v>24</v>
      </c>
      <c r="BK376" s="197">
        <f>ROUND(I376*H376,2)</f>
        <v>0</v>
      </c>
      <c r="BL376" s="21" t="s">
        <v>231</v>
      </c>
      <c r="BM376" s="21" t="s">
        <v>703</v>
      </c>
    </row>
    <row r="377" spans="2:65" s="1" customFormat="1" ht="24">
      <c r="B377" s="38"/>
      <c r="C377" s="60"/>
      <c r="D377" s="200" t="s">
        <v>240</v>
      </c>
      <c r="E377" s="60"/>
      <c r="F377" s="229" t="s">
        <v>702</v>
      </c>
      <c r="G377" s="60"/>
      <c r="H377" s="60"/>
      <c r="I377" s="156"/>
      <c r="J377" s="60"/>
      <c r="K377" s="60"/>
      <c r="L377" s="58"/>
      <c r="M377" s="215"/>
      <c r="N377" s="39"/>
      <c r="O377" s="39"/>
      <c r="P377" s="39"/>
      <c r="Q377" s="39"/>
      <c r="R377" s="39"/>
      <c r="S377" s="39"/>
      <c r="T377" s="75"/>
      <c r="AT377" s="21" t="s">
        <v>240</v>
      </c>
      <c r="AU377" s="21" t="s">
        <v>84</v>
      </c>
    </row>
    <row r="378" spans="2:65" s="1" customFormat="1" ht="20.399999999999999" customHeight="1">
      <c r="B378" s="38"/>
      <c r="C378" s="186" t="s">
        <v>704</v>
      </c>
      <c r="D378" s="186" t="s">
        <v>155</v>
      </c>
      <c r="E378" s="187" t="s">
        <v>705</v>
      </c>
      <c r="F378" s="188" t="s">
        <v>706</v>
      </c>
      <c r="G378" s="189" t="s">
        <v>199</v>
      </c>
      <c r="H378" s="190">
        <v>4.0000000000000001E-3</v>
      </c>
      <c r="I378" s="191"/>
      <c r="J378" s="192">
        <f>ROUND(I378*H378,2)</f>
        <v>0</v>
      </c>
      <c r="K378" s="188" t="s">
        <v>159</v>
      </c>
      <c r="L378" s="58"/>
      <c r="M378" s="193" t="s">
        <v>22</v>
      </c>
      <c r="N378" s="194" t="s">
        <v>46</v>
      </c>
      <c r="O378" s="39"/>
      <c r="P378" s="195">
        <f>O378*H378</f>
        <v>0</v>
      </c>
      <c r="Q378" s="195">
        <v>0</v>
      </c>
      <c r="R378" s="195">
        <f>Q378*H378</f>
        <v>0</v>
      </c>
      <c r="S378" s="195">
        <v>0</v>
      </c>
      <c r="T378" s="196">
        <f>S378*H378</f>
        <v>0</v>
      </c>
      <c r="AR378" s="21" t="s">
        <v>231</v>
      </c>
      <c r="AT378" s="21" t="s">
        <v>155</v>
      </c>
      <c r="AU378" s="21" t="s">
        <v>84</v>
      </c>
      <c r="AY378" s="21" t="s">
        <v>153</v>
      </c>
      <c r="BE378" s="197">
        <f>IF(N378="základní",J378,0)</f>
        <v>0</v>
      </c>
      <c r="BF378" s="197">
        <f>IF(N378="snížená",J378,0)</f>
        <v>0</v>
      </c>
      <c r="BG378" s="197">
        <f>IF(N378="zákl. přenesená",J378,0)</f>
        <v>0</v>
      </c>
      <c r="BH378" s="197">
        <f>IF(N378="sníž. přenesená",J378,0)</f>
        <v>0</v>
      </c>
      <c r="BI378" s="197">
        <f>IF(N378="nulová",J378,0)</f>
        <v>0</v>
      </c>
      <c r="BJ378" s="21" t="s">
        <v>24</v>
      </c>
      <c r="BK378" s="197">
        <f>ROUND(I378*H378,2)</f>
        <v>0</v>
      </c>
      <c r="BL378" s="21" t="s">
        <v>231</v>
      </c>
      <c r="BM378" s="21" t="s">
        <v>707</v>
      </c>
    </row>
    <row r="379" spans="2:65" s="1" customFormat="1" ht="36">
      <c r="B379" s="38"/>
      <c r="C379" s="60"/>
      <c r="D379" s="210" t="s">
        <v>240</v>
      </c>
      <c r="E379" s="60"/>
      <c r="F379" s="214" t="s">
        <v>708</v>
      </c>
      <c r="G379" s="60"/>
      <c r="H379" s="60"/>
      <c r="I379" s="156"/>
      <c r="J379" s="60"/>
      <c r="K379" s="60"/>
      <c r="L379" s="58"/>
      <c r="M379" s="215"/>
      <c r="N379" s="39"/>
      <c r="O379" s="39"/>
      <c r="P379" s="39"/>
      <c r="Q379" s="39"/>
      <c r="R379" s="39"/>
      <c r="S379" s="39"/>
      <c r="T379" s="75"/>
      <c r="AT379" s="21" t="s">
        <v>240</v>
      </c>
      <c r="AU379" s="21" t="s">
        <v>84</v>
      </c>
    </row>
    <row r="380" spans="2:65" s="10" customFormat="1" ht="29.85" customHeight="1">
      <c r="B380" s="169"/>
      <c r="C380" s="170"/>
      <c r="D380" s="183" t="s">
        <v>74</v>
      </c>
      <c r="E380" s="184" t="s">
        <v>709</v>
      </c>
      <c r="F380" s="184" t="s">
        <v>710</v>
      </c>
      <c r="G380" s="170"/>
      <c r="H380" s="170"/>
      <c r="I380" s="173"/>
      <c r="J380" s="185">
        <f>BK380</f>
        <v>0</v>
      </c>
      <c r="K380" s="170"/>
      <c r="L380" s="175"/>
      <c r="M380" s="176"/>
      <c r="N380" s="177"/>
      <c r="O380" s="177"/>
      <c r="P380" s="178">
        <f>SUM(P381:P416)</f>
        <v>0</v>
      </c>
      <c r="Q380" s="177"/>
      <c r="R380" s="178">
        <f>SUM(R381:R416)</f>
        <v>4.1619999999999997E-2</v>
      </c>
      <c r="S380" s="177"/>
      <c r="T380" s="179">
        <f>SUM(T381:T416)</f>
        <v>0</v>
      </c>
      <c r="AR380" s="180" t="s">
        <v>84</v>
      </c>
      <c r="AT380" s="181" t="s">
        <v>74</v>
      </c>
      <c r="AU380" s="181" t="s">
        <v>24</v>
      </c>
      <c r="AY380" s="180" t="s">
        <v>153</v>
      </c>
      <c r="BK380" s="182">
        <f>SUM(BK381:BK416)</f>
        <v>0</v>
      </c>
    </row>
    <row r="381" spans="2:65" s="1" customFormat="1" ht="28.8" customHeight="1">
      <c r="B381" s="38"/>
      <c r="C381" s="186" t="s">
        <v>711</v>
      </c>
      <c r="D381" s="186" t="s">
        <v>155</v>
      </c>
      <c r="E381" s="187" t="s">
        <v>712</v>
      </c>
      <c r="F381" s="188" t="s">
        <v>713</v>
      </c>
      <c r="G381" s="189" t="s">
        <v>328</v>
      </c>
      <c r="H381" s="190">
        <v>45</v>
      </c>
      <c r="I381" s="191"/>
      <c r="J381" s="192">
        <f>ROUND(I381*H381,2)</f>
        <v>0</v>
      </c>
      <c r="K381" s="188" t="s">
        <v>159</v>
      </c>
      <c r="L381" s="58"/>
      <c r="M381" s="193" t="s">
        <v>22</v>
      </c>
      <c r="N381" s="194" t="s">
        <v>46</v>
      </c>
      <c r="O381" s="39"/>
      <c r="P381" s="195">
        <f>O381*H381</f>
        <v>0</v>
      </c>
      <c r="Q381" s="195">
        <v>0</v>
      </c>
      <c r="R381" s="195">
        <f>Q381*H381</f>
        <v>0</v>
      </c>
      <c r="S381" s="195">
        <v>0</v>
      </c>
      <c r="T381" s="196">
        <f>S381*H381</f>
        <v>0</v>
      </c>
      <c r="AR381" s="21" t="s">
        <v>231</v>
      </c>
      <c r="AT381" s="21" t="s">
        <v>155</v>
      </c>
      <c r="AU381" s="21" t="s">
        <v>84</v>
      </c>
      <c r="AY381" s="21" t="s">
        <v>153</v>
      </c>
      <c r="BE381" s="197">
        <f>IF(N381="základní",J381,0)</f>
        <v>0</v>
      </c>
      <c r="BF381" s="197">
        <f>IF(N381="snížená",J381,0)</f>
        <v>0</v>
      </c>
      <c r="BG381" s="197">
        <f>IF(N381="zákl. přenesená",J381,0)</f>
        <v>0</v>
      </c>
      <c r="BH381" s="197">
        <f>IF(N381="sníž. přenesená",J381,0)</f>
        <v>0</v>
      </c>
      <c r="BI381" s="197">
        <f>IF(N381="nulová",J381,0)</f>
        <v>0</v>
      </c>
      <c r="BJ381" s="21" t="s">
        <v>24</v>
      </c>
      <c r="BK381" s="197">
        <f>ROUND(I381*H381,2)</f>
        <v>0</v>
      </c>
      <c r="BL381" s="21" t="s">
        <v>231</v>
      </c>
      <c r="BM381" s="21" t="s">
        <v>714</v>
      </c>
    </row>
    <row r="382" spans="2:65" s="1" customFormat="1" ht="24">
      <c r="B382" s="38"/>
      <c r="C382" s="60"/>
      <c r="D382" s="200" t="s">
        <v>240</v>
      </c>
      <c r="E382" s="60"/>
      <c r="F382" s="229" t="s">
        <v>715</v>
      </c>
      <c r="G382" s="60"/>
      <c r="H382" s="60"/>
      <c r="I382" s="156"/>
      <c r="J382" s="60"/>
      <c r="K382" s="60"/>
      <c r="L382" s="58"/>
      <c r="M382" s="215"/>
      <c r="N382" s="39"/>
      <c r="O382" s="39"/>
      <c r="P382" s="39"/>
      <c r="Q382" s="39"/>
      <c r="R382" s="39"/>
      <c r="S382" s="39"/>
      <c r="T382" s="75"/>
      <c r="AT382" s="21" t="s">
        <v>240</v>
      </c>
      <c r="AU382" s="21" t="s">
        <v>84</v>
      </c>
    </row>
    <row r="383" spans="2:65" s="1" customFormat="1" ht="20.399999999999999" customHeight="1">
      <c r="B383" s="38"/>
      <c r="C383" s="217" t="s">
        <v>716</v>
      </c>
      <c r="D383" s="217" t="s">
        <v>279</v>
      </c>
      <c r="E383" s="218" t="s">
        <v>717</v>
      </c>
      <c r="F383" s="219" t="s">
        <v>718</v>
      </c>
      <c r="G383" s="220" t="s">
        <v>328</v>
      </c>
      <c r="H383" s="221">
        <v>45</v>
      </c>
      <c r="I383" s="222"/>
      <c r="J383" s="223">
        <f>ROUND(I383*H383,2)</f>
        <v>0</v>
      </c>
      <c r="K383" s="219" t="s">
        <v>159</v>
      </c>
      <c r="L383" s="224"/>
      <c r="M383" s="225" t="s">
        <v>22</v>
      </c>
      <c r="N383" s="226" t="s">
        <v>46</v>
      </c>
      <c r="O383" s="39"/>
      <c r="P383" s="195">
        <f>O383*H383</f>
        <v>0</v>
      </c>
      <c r="Q383" s="195">
        <v>1.2E-4</v>
      </c>
      <c r="R383" s="195">
        <f>Q383*H383</f>
        <v>5.4000000000000003E-3</v>
      </c>
      <c r="S383" s="195">
        <v>0</v>
      </c>
      <c r="T383" s="196">
        <f>S383*H383</f>
        <v>0</v>
      </c>
      <c r="AR383" s="21" t="s">
        <v>325</v>
      </c>
      <c r="AT383" s="21" t="s">
        <v>279</v>
      </c>
      <c r="AU383" s="21" t="s">
        <v>84</v>
      </c>
      <c r="AY383" s="21" t="s">
        <v>153</v>
      </c>
      <c r="BE383" s="197">
        <f>IF(N383="základní",J383,0)</f>
        <v>0</v>
      </c>
      <c r="BF383" s="197">
        <f>IF(N383="snížená",J383,0)</f>
        <v>0</v>
      </c>
      <c r="BG383" s="197">
        <f>IF(N383="zákl. přenesená",J383,0)</f>
        <v>0</v>
      </c>
      <c r="BH383" s="197">
        <f>IF(N383="sníž. přenesená",J383,0)</f>
        <v>0</v>
      </c>
      <c r="BI383" s="197">
        <f>IF(N383="nulová",J383,0)</f>
        <v>0</v>
      </c>
      <c r="BJ383" s="21" t="s">
        <v>24</v>
      </c>
      <c r="BK383" s="197">
        <f>ROUND(I383*H383,2)</f>
        <v>0</v>
      </c>
      <c r="BL383" s="21" t="s">
        <v>231</v>
      </c>
      <c r="BM383" s="21" t="s">
        <v>719</v>
      </c>
    </row>
    <row r="384" spans="2:65" s="1" customFormat="1" ht="12">
      <c r="B384" s="38"/>
      <c r="C384" s="60"/>
      <c r="D384" s="200" t="s">
        <v>240</v>
      </c>
      <c r="E384" s="60"/>
      <c r="F384" s="229" t="s">
        <v>718</v>
      </c>
      <c r="G384" s="60"/>
      <c r="H384" s="60"/>
      <c r="I384" s="156"/>
      <c r="J384" s="60"/>
      <c r="K384" s="60"/>
      <c r="L384" s="58"/>
      <c r="M384" s="215"/>
      <c r="N384" s="39"/>
      <c r="O384" s="39"/>
      <c r="P384" s="39"/>
      <c r="Q384" s="39"/>
      <c r="R384" s="39"/>
      <c r="S384" s="39"/>
      <c r="T384" s="75"/>
      <c r="AT384" s="21" t="s">
        <v>240</v>
      </c>
      <c r="AU384" s="21" t="s">
        <v>84</v>
      </c>
    </row>
    <row r="385" spans="2:65" s="1" customFormat="1" ht="28.8" customHeight="1">
      <c r="B385" s="38"/>
      <c r="C385" s="186" t="s">
        <v>720</v>
      </c>
      <c r="D385" s="186" t="s">
        <v>155</v>
      </c>
      <c r="E385" s="187" t="s">
        <v>721</v>
      </c>
      <c r="F385" s="188" t="s">
        <v>722</v>
      </c>
      <c r="G385" s="189" t="s">
        <v>328</v>
      </c>
      <c r="H385" s="190">
        <v>40</v>
      </c>
      <c r="I385" s="191"/>
      <c r="J385" s="192">
        <f>ROUND(I385*H385,2)</f>
        <v>0</v>
      </c>
      <c r="K385" s="188" t="s">
        <v>159</v>
      </c>
      <c r="L385" s="58"/>
      <c r="M385" s="193" t="s">
        <v>22</v>
      </c>
      <c r="N385" s="194" t="s">
        <v>46</v>
      </c>
      <c r="O385" s="39"/>
      <c r="P385" s="195">
        <f>O385*H385</f>
        <v>0</v>
      </c>
      <c r="Q385" s="195">
        <v>0</v>
      </c>
      <c r="R385" s="195">
        <f>Q385*H385</f>
        <v>0</v>
      </c>
      <c r="S385" s="195">
        <v>0</v>
      </c>
      <c r="T385" s="196">
        <f>S385*H385</f>
        <v>0</v>
      </c>
      <c r="AR385" s="21" t="s">
        <v>231</v>
      </c>
      <c r="AT385" s="21" t="s">
        <v>155</v>
      </c>
      <c r="AU385" s="21" t="s">
        <v>84</v>
      </c>
      <c r="AY385" s="21" t="s">
        <v>153</v>
      </c>
      <c r="BE385" s="197">
        <f>IF(N385="základní",J385,0)</f>
        <v>0</v>
      </c>
      <c r="BF385" s="197">
        <f>IF(N385="snížená",J385,0)</f>
        <v>0</v>
      </c>
      <c r="BG385" s="197">
        <f>IF(N385="zákl. přenesená",J385,0)</f>
        <v>0</v>
      </c>
      <c r="BH385" s="197">
        <f>IF(N385="sníž. přenesená",J385,0)</f>
        <v>0</v>
      </c>
      <c r="BI385" s="197">
        <f>IF(N385="nulová",J385,0)</f>
        <v>0</v>
      </c>
      <c r="BJ385" s="21" t="s">
        <v>24</v>
      </c>
      <c r="BK385" s="197">
        <f>ROUND(I385*H385,2)</f>
        <v>0</v>
      </c>
      <c r="BL385" s="21" t="s">
        <v>231</v>
      </c>
      <c r="BM385" s="21" t="s">
        <v>723</v>
      </c>
    </row>
    <row r="386" spans="2:65" s="1" customFormat="1" ht="24">
      <c r="B386" s="38"/>
      <c r="C386" s="60"/>
      <c r="D386" s="200" t="s">
        <v>240</v>
      </c>
      <c r="E386" s="60"/>
      <c r="F386" s="229" t="s">
        <v>724</v>
      </c>
      <c r="G386" s="60"/>
      <c r="H386" s="60"/>
      <c r="I386" s="156"/>
      <c r="J386" s="60"/>
      <c r="K386" s="60"/>
      <c r="L386" s="58"/>
      <c r="M386" s="215"/>
      <c r="N386" s="39"/>
      <c r="O386" s="39"/>
      <c r="P386" s="39"/>
      <c r="Q386" s="39"/>
      <c r="R386" s="39"/>
      <c r="S386" s="39"/>
      <c r="T386" s="75"/>
      <c r="AT386" s="21" t="s">
        <v>240</v>
      </c>
      <c r="AU386" s="21" t="s">
        <v>84</v>
      </c>
    </row>
    <row r="387" spans="2:65" s="1" customFormat="1" ht="20.399999999999999" customHeight="1">
      <c r="B387" s="38"/>
      <c r="C387" s="217" t="s">
        <v>725</v>
      </c>
      <c r="D387" s="217" t="s">
        <v>279</v>
      </c>
      <c r="E387" s="218" t="s">
        <v>726</v>
      </c>
      <c r="F387" s="219" t="s">
        <v>727</v>
      </c>
      <c r="G387" s="220" t="s">
        <v>328</v>
      </c>
      <c r="H387" s="221">
        <v>40</v>
      </c>
      <c r="I387" s="222"/>
      <c r="J387" s="223">
        <f>ROUND(I387*H387,2)</f>
        <v>0</v>
      </c>
      <c r="K387" s="219" t="s">
        <v>159</v>
      </c>
      <c r="L387" s="224"/>
      <c r="M387" s="225" t="s">
        <v>22</v>
      </c>
      <c r="N387" s="226" t="s">
        <v>46</v>
      </c>
      <c r="O387" s="39"/>
      <c r="P387" s="195">
        <f>O387*H387</f>
        <v>0</v>
      </c>
      <c r="Q387" s="195">
        <v>1.7000000000000001E-4</v>
      </c>
      <c r="R387" s="195">
        <f>Q387*H387</f>
        <v>6.8000000000000005E-3</v>
      </c>
      <c r="S387" s="195">
        <v>0</v>
      </c>
      <c r="T387" s="196">
        <f>S387*H387</f>
        <v>0</v>
      </c>
      <c r="AR387" s="21" t="s">
        <v>325</v>
      </c>
      <c r="AT387" s="21" t="s">
        <v>279</v>
      </c>
      <c r="AU387" s="21" t="s">
        <v>84</v>
      </c>
      <c r="AY387" s="21" t="s">
        <v>153</v>
      </c>
      <c r="BE387" s="197">
        <f>IF(N387="základní",J387,0)</f>
        <v>0</v>
      </c>
      <c r="BF387" s="197">
        <f>IF(N387="snížená",J387,0)</f>
        <v>0</v>
      </c>
      <c r="BG387" s="197">
        <f>IF(N387="zákl. přenesená",J387,0)</f>
        <v>0</v>
      </c>
      <c r="BH387" s="197">
        <f>IF(N387="sníž. přenesená",J387,0)</f>
        <v>0</v>
      </c>
      <c r="BI387" s="197">
        <f>IF(N387="nulová",J387,0)</f>
        <v>0</v>
      </c>
      <c r="BJ387" s="21" t="s">
        <v>24</v>
      </c>
      <c r="BK387" s="197">
        <f>ROUND(I387*H387,2)</f>
        <v>0</v>
      </c>
      <c r="BL387" s="21" t="s">
        <v>231</v>
      </c>
      <c r="BM387" s="21" t="s">
        <v>728</v>
      </c>
    </row>
    <row r="388" spans="2:65" s="1" customFormat="1" ht="12">
      <c r="B388" s="38"/>
      <c r="C388" s="60"/>
      <c r="D388" s="200" t="s">
        <v>240</v>
      </c>
      <c r="E388" s="60"/>
      <c r="F388" s="229" t="s">
        <v>727</v>
      </c>
      <c r="G388" s="60"/>
      <c r="H388" s="60"/>
      <c r="I388" s="156"/>
      <c r="J388" s="60"/>
      <c r="K388" s="60"/>
      <c r="L388" s="58"/>
      <c r="M388" s="215"/>
      <c r="N388" s="39"/>
      <c r="O388" s="39"/>
      <c r="P388" s="39"/>
      <c r="Q388" s="39"/>
      <c r="R388" s="39"/>
      <c r="S388" s="39"/>
      <c r="T388" s="75"/>
      <c r="AT388" s="21" t="s">
        <v>240</v>
      </c>
      <c r="AU388" s="21" t="s">
        <v>84</v>
      </c>
    </row>
    <row r="389" spans="2:65" s="1" customFormat="1" ht="28.8" customHeight="1">
      <c r="B389" s="38"/>
      <c r="C389" s="186" t="s">
        <v>729</v>
      </c>
      <c r="D389" s="186" t="s">
        <v>155</v>
      </c>
      <c r="E389" s="187" t="s">
        <v>730</v>
      </c>
      <c r="F389" s="188" t="s">
        <v>731</v>
      </c>
      <c r="G389" s="189" t="s">
        <v>328</v>
      </c>
      <c r="H389" s="190">
        <v>33</v>
      </c>
      <c r="I389" s="191"/>
      <c r="J389" s="192">
        <f>ROUND(I389*H389,2)</f>
        <v>0</v>
      </c>
      <c r="K389" s="188" t="s">
        <v>159</v>
      </c>
      <c r="L389" s="58"/>
      <c r="M389" s="193" t="s">
        <v>22</v>
      </c>
      <c r="N389" s="194" t="s">
        <v>46</v>
      </c>
      <c r="O389" s="39"/>
      <c r="P389" s="195">
        <f>O389*H389</f>
        <v>0</v>
      </c>
      <c r="Q389" s="195">
        <v>0</v>
      </c>
      <c r="R389" s="195">
        <f>Q389*H389</f>
        <v>0</v>
      </c>
      <c r="S389" s="195">
        <v>0</v>
      </c>
      <c r="T389" s="196">
        <f>S389*H389</f>
        <v>0</v>
      </c>
      <c r="AR389" s="21" t="s">
        <v>231</v>
      </c>
      <c r="AT389" s="21" t="s">
        <v>155</v>
      </c>
      <c r="AU389" s="21" t="s">
        <v>84</v>
      </c>
      <c r="AY389" s="21" t="s">
        <v>153</v>
      </c>
      <c r="BE389" s="197">
        <f>IF(N389="základní",J389,0)</f>
        <v>0</v>
      </c>
      <c r="BF389" s="197">
        <f>IF(N389="snížená",J389,0)</f>
        <v>0</v>
      </c>
      <c r="BG389" s="197">
        <f>IF(N389="zákl. přenesená",J389,0)</f>
        <v>0</v>
      </c>
      <c r="BH389" s="197">
        <f>IF(N389="sníž. přenesená",J389,0)</f>
        <v>0</v>
      </c>
      <c r="BI389" s="197">
        <f>IF(N389="nulová",J389,0)</f>
        <v>0</v>
      </c>
      <c r="BJ389" s="21" t="s">
        <v>24</v>
      </c>
      <c r="BK389" s="197">
        <f>ROUND(I389*H389,2)</f>
        <v>0</v>
      </c>
      <c r="BL389" s="21" t="s">
        <v>231</v>
      </c>
      <c r="BM389" s="21" t="s">
        <v>732</v>
      </c>
    </row>
    <row r="390" spans="2:65" s="1" customFormat="1" ht="24">
      <c r="B390" s="38"/>
      <c r="C390" s="60"/>
      <c r="D390" s="200" t="s">
        <v>240</v>
      </c>
      <c r="E390" s="60"/>
      <c r="F390" s="229" t="s">
        <v>733</v>
      </c>
      <c r="G390" s="60"/>
      <c r="H390" s="60"/>
      <c r="I390" s="156"/>
      <c r="J390" s="60"/>
      <c r="K390" s="60"/>
      <c r="L390" s="58"/>
      <c r="M390" s="215"/>
      <c r="N390" s="39"/>
      <c r="O390" s="39"/>
      <c r="P390" s="39"/>
      <c r="Q390" s="39"/>
      <c r="R390" s="39"/>
      <c r="S390" s="39"/>
      <c r="T390" s="75"/>
      <c r="AT390" s="21" t="s">
        <v>240</v>
      </c>
      <c r="AU390" s="21" t="s">
        <v>84</v>
      </c>
    </row>
    <row r="391" spans="2:65" s="1" customFormat="1" ht="20.399999999999999" customHeight="1">
      <c r="B391" s="38"/>
      <c r="C391" s="217" t="s">
        <v>734</v>
      </c>
      <c r="D391" s="217" t="s">
        <v>279</v>
      </c>
      <c r="E391" s="218" t="s">
        <v>735</v>
      </c>
      <c r="F391" s="219" t="s">
        <v>736</v>
      </c>
      <c r="G391" s="220" t="s">
        <v>328</v>
      </c>
      <c r="H391" s="221">
        <v>33</v>
      </c>
      <c r="I391" s="222"/>
      <c r="J391" s="223">
        <f>ROUND(I391*H391,2)</f>
        <v>0</v>
      </c>
      <c r="K391" s="219" t="s">
        <v>159</v>
      </c>
      <c r="L391" s="224"/>
      <c r="M391" s="225" t="s">
        <v>22</v>
      </c>
      <c r="N391" s="226" t="s">
        <v>46</v>
      </c>
      <c r="O391" s="39"/>
      <c r="P391" s="195">
        <f>O391*H391</f>
        <v>0</v>
      </c>
      <c r="Q391" s="195">
        <v>3.4000000000000002E-4</v>
      </c>
      <c r="R391" s="195">
        <f>Q391*H391</f>
        <v>1.1220000000000001E-2</v>
      </c>
      <c r="S391" s="195">
        <v>0</v>
      </c>
      <c r="T391" s="196">
        <f>S391*H391</f>
        <v>0</v>
      </c>
      <c r="AR391" s="21" t="s">
        <v>325</v>
      </c>
      <c r="AT391" s="21" t="s">
        <v>279</v>
      </c>
      <c r="AU391" s="21" t="s">
        <v>84</v>
      </c>
      <c r="AY391" s="21" t="s">
        <v>153</v>
      </c>
      <c r="BE391" s="197">
        <f>IF(N391="základní",J391,0)</f>
        <v>0</v>
      </c>
      <c r="BF391" s="197">
        <f>IF(N391="snížená",J391,0)</f>
        <v>0</v>
      </c>
      <c r="BG391" s="197">
        <f>IF(N391="zákl. přenesená",J391,0)</f>
        <v>0</v>
      </c>
      <c r="BH391" s="197">
        <f>IF(N391="sníž. přenesená",J391,0)</f>
        <v>0</v>
      </c>
      <c r="BI391" s="197">
        <f>IF(N391="nulová",J391,0)</f>
        <v>0</v>
      </c>
      <c r="BJ391" s="21" t="s">
        <v>24</v>
      </c>
      <c r="BK391" s="197">
        <f>ROUND(I391*H391,2)</f>
        <v>0</v>
      </c>
      <c r="BL391" s="21" t="s">
        <v>231</v>
      </c>
      <c r="BM391" s="21" t="s">
        <v>737</v>
      </c>
    </row>
    <row r="392" spans="2:65" s="1" customFormat="1" ht="12">
      <c r="B392" s="38"/>
      <c r="C392" s="60"/>
      <c r="D392" s="200" t="s">
        <v>240</v>
      </c>
      <c r="E392" s="60"/>
      <c r="F392" s="229" t="s">
        <v>736</v>
      </c>
      <c r="G392" s="60"/>
      <c r="H392" s="60"/>
      <c r="I392" s="156"/>
      <c r="J392" s="60"/>
      <c r="K392" s="60"/>
      <c r="L392" s="58"/>
      <c r="M392" s="215"/>
      <c r="N392" s="39"/>
      <c r="O392" s="39"/>
      <c r="P392" s="39"/>
      <c r="Q392" s="39"/>
      <c r="R392" s="39"/>
      <c r="S392" s="39"/>
      <c r="T392" s="75"/>
      <c r="AT392" s="21" t="s">
        <v>240</v>
      </c>
      <c r="AU392" s="21" t="s">
        <v>84</v>
      </c>
    </row>
    <row r="393" spans="2:65" s="1" customFormat="1" ht="20.399999999999999" customHeight="1">
      <c r="B393" s="38"/>
      <c r="C393" s="186" t="s">
        <v>738</v>
      </c>
      <c r="D393" s="186" t="s">
        <v>155</v>
      </c>
      <c r="E393" s="187" t="s">
        <v>739</v>
      </c>
      <c r="F393" s="188" t="s">
        <v>740</v>
      </c>
      <c r="G393" s="189" t="s">
        <v>328</v>
      </c>
      <c r="H393" s="190">
        <v>33</v>
      </c>
      <c r="I393" s="191"/>
      <c r="J393" s="192">
        <f>ROUND(I393*H393,2)</f>
        <v>0</v>
      </c>
      <c r="K393" s="188" t="s">
        <v>159</v>
      </c>
      <c r="L393" s="58"/>
      <c r="M393" s="193" t="s">
        <v>22</v>
      </c>
      <c r="N393" s="194" t="s">
        <v>46</v>
      </c>
      <c r="O393" s="39"/>
      <c r="P393" s="195">
        <f>O393*H393</f>
        <v>0</v>
      </c>
      <c r="Q393" s="195">
        <v>0</v>
      </c>
      <c r="R393" s="195">
        <f>Q393*H393</f>
        <v>0</v>
      </c>
      <c r="S393" s="195">
        <v>0</v>
      </c>
      <c r="T393" s="196">
        <f>S393*H393</f>
        <v>0</v>
      </c>
      <c r="AR393" s="21" t="s">
        <v>231</v>
      </c>
      <c r="AT393" s="21" t="s">
        <v>155</v>
      </c>
      <c r="AU393" s="21" t="s">
        <v>84</v>
      </c>
      <c r="AY393" s="21" t="s">
        <v>153</v>
      </c>
      <c r="BE393" s="197">
        <f>IF(N393="základní",J393,0)</f>
        <v>0</v>
      </c>
      <c r="BF393" s="197">
        <f>IF(N393="snížená",J393,0)</f>
        <v>0</v>
      </c>
      <c r="BG393" s="197">
        <f>IF(N393="zákl. přenesená",J393,0)</f>
        <v>0</v>
      </c>
      <c r="BH393" s="197">
        <f>IF(N393="sníž. přenesená",J393,0)</f>
        <v>0</v>
      </c>
      <c r="BI393" s="197">
        <f>IF(N393="nulová",J393,0)</f>
        <v>0</v>
      </c>
      <c r="BJ393" s="21" t="s">
        <v>24</v>
      </c>
      <c r="BK393" s="197">
        <f>ROUND(I393*H393,2)</f>
        <v>0</v>
      </c>
      <c r="BL393" s="21" t="s">
        <v>231</v>
      </c>
      <c r="BM393" s="21" t="s">
        <v>741</v>
      </c>
    </row>
    <row r="394" spans="2:65" s="1" customFormat="1" ht="24">
      <c r="B394" s="38"/>
      <c r="C394" s="60"/>
      <c r="D394" s="200" t="s">
        <v>240</v>
      </c>
      <c r="E394" s="60"/>
      <c r="F394" s="229" t="s">
        <v>742</v>
      </c>
      <c r="G394" s="60"/>
      <c r="H394" s="60"/>
      <c r="I394" s="156"/>
      <c r="J394" s="60"/>
      <c r="K394" s="60"/>
      <c r="L394" s="58"/>
      <c r="M394" s="215"/>
      <c r="N394" s="39"/>
      <c r="O394" s="39"/>
      <c r="P394" s="39"/>
      <c r="Q394" s="39"/>
      <c r="R394" s="39"/>
      <c r="S394" s="39"/>
      <c r="T394" s="75"/>
      <c r="AT394" s="21" t="s">
        <v>240</v>
      </c>
      <c r="AU394" s="21" t="s">
        <v>84</v>
      </c>
    </row>
    <row r="395" spans="2:65" s="1" customFormat="1" ht="20.399999999999999" customHeight="1">
      <c r="B395" s="38"/>
      <c r="C395" s="217" t="s">
        <v>743</v>
      </c>
      <c r="D395" s="217" t="s">
        <v>279</v>
      </c>
      <c r="E395" s="218" t="s">
        <v>744</v>
      </c>
      <c r="F395" s="219" t="s">
        <v>745</v>
      </c>
      <c r="G395" s="220" t="s">
        <v>328</v>
      </c>
      <c r="H395" s="221">
        <v>33</v>
      </c>
      <c r="I395" s="222"/>
      <c r="J395" s="223">
        <f>ROUND(I395*H395,2)</f>
        <v>0</v>
      </c>
      <c r="K395" s="219" t="s">
        <v>159</v>
      </c>
      <c r="L395" s="224"/>
      <c r="M395" s="225" t="s">
        <v>22</v>
      </c>
      <c r="N395" s="226" t="s">
        <v>46</v>
      </c>
      <c r="O395" s="39"/>
      <c r="P395" s="195">
        <f>O395*H395</f>
        <v>0</v>
      </c>
      <c r="Q395" s="195">
        <v>1.9000000000000001E-4</v>
      </c>
      <c r="R395" s="195">
        <f>Q395*H395</f>
        <v>6.2700000000000004E-3</v>
      </c>
      <c r="S395" s="195">
        <v>0</v>
      </c>
      <c r="T395" s="196">
        <f>S395*H395</f>
        <v>0</v>
      </c>
      <c r="AR395" s="21" t="s">
        <v>325</v>
      </c>
      <c r="AT395" s="21" t="s">
        <v>279</v>
      </c>
      <c r="AU395" s="21" t="s">
        <v>84</v>
      </c>
      <c r="AY395" s="21" t="s">
        <v>153</v>
      </c>
      <c r="BE395" s="197">
        <f>IF(N395="základní",J395,0)</f>
        <v>0</v>
      </c>
      <c r="BF395" s="197">
        <f>IF(N395="snížená",J395,0)</f>
        <v>0</v>
      </c>
      <c r="BG395" s="197">
        <f>IF(N395="zákl. přenesená",J395,0)</f>
        <v>0</v>
      </c>
      <c r="BH395" s="197">
        <f>IF(N395="sníž. přenesená",J395,0)</f>
        <v>0</v>
      </c>
      <c r="BI395" s="197">
        <f>IF(N395="nulová",J395,0)</f>
        <v>0</v>
      </c>
      <c r="BJ395" s="21" t="s">
        <v>24</v>
      </c>
      <c r="BK395" s="197">
        <f>ROUND(I395*H395,2)</f>
        <v>0</v>
      </c>
      <c r="BL395" s="21" t="s">
        <v>231</v>
      </c>
      <c r="BM395" s="21" t="s">
        <v>746</v>
      </c>
    </row>
    <row r="396" spans="2:65" s="1" customFormat="1" ht="12">
      <c r="B396" s="38"/>
      <c r="C396" s="60"/>
      <c r="D396" s="200" t="s">
        <v>240</v>
      </c>
      <c r="E396" s="60"/>
      <c r="F396" s="229" t="s">
        <v>745</v>
      </c>
      <c r="G396" s="60"/>
      <c r="H396" s="60"/>
      <c r="I396" s="156"/>
      <c r="J396" s="60"/>
      <c r="K396" s="60"/>
      <c r="L396" s="58"/>
      <c r="M396" s="215"/>
      <c r="N396" s="39"/>
      <c r="O396" s="39"/>
      <c r="P396" s="39"/>
      <c r="Q396" s="39"/>
      <c r="R396" s="39"/>
      <c r="S396" s="39"/>
      <c r="T396" s="75"/>
      <c r="AT396" s="21" t="s">
        <v>240</v>
      </c>
      <c r="AU396" s="21" t="s">
        <v>84</v>
      </c>
    </row>
    <row r="397" spans="2:65" s="1" customFormat="1" ht="28.8" customHeight="1">
      <c r="B397" s="38"/>
      <c r="C397" s="186" t="s">
        <v>747</v>
      </c>
      <c r="D397" s="186" t="s">
        <v>155</v>
      </c>
      <c r="E397" s="187" t="s">
        <v>748</v>
      </c>
      <c r="F397" s="188" t="s">
        <v>749</v>
      </c>
      <c r="G397" s="189" t="s">
        <v>334</v>
      </c>
      <c r="H397" s="190">
        <v>1</v>
      </c>
      <c r="I397" s="191"/>
      <c r="J397" s="192">
        <f>ROUND(I397*H397,2)</f>
        <v>0</v>
      </c>
      <c r="K397" s="188" t="s">
        <v>159</v>
      </c>
      <c r="L397" s="58"/>
      <c r="M397" s="193" t="s">
        <v>22</v>
      </c>
      <c r="N397" s="194" t="s">
        <v>46</v>
      </c>
      <c r="O397" s="39"/>
      <c r="P397" s="195">
        <f>O397*H397</f>
        <v>0</v>
      </c>
      <c r="Q397" s="195">
        <v>0</v>
      </c>
      <c r="R397" s="195">
        <f>Q397*H397</f>
        <v>0</v>
      </c>
      <c r="S397" s="195">
        <v>0</v>
      </c>
      <c r="T397" s="196">
        <f>S397*H397</f>
        <v>0</v>
      </c>
      <c r="AR397" s="21" t="s">
        <v>231</v>
      </c>
      <c r="AT397" s="21" t="s">
        <v>155</v>
      </c>
      <c r="AU397" s="21" t="s">
        <v>84</v>
      </c>
      <c r="AY397" s="21" t="s">
        <v>153</v>
      </c>
      <c r="BE397" s="197">
        <f>IF(N397="základní",J397,0)</f>
        <v>0</v>
      </c>
      <c r="BF397" s="197">
        <f>IF(N397="snížená",J397,0)</f>
        <v>0</v>
      </c>
      <c r="BG397" s="197">
        <f>IF(N397="zákl. přenesená",J397,0)</f>
        <v>0</v>
      </c>
      <c r="BH397" s="197">
        <f>IF(N397="sníž. přenesená",J397,0)</f>
        <v>0</v>
      </c>
      <c r="BI397" s="197">
        <f>IF(N397="nulová",J397,0)</f>
        <v>0</v>
      </c>
      <c r="BJ397" s="21" t="s">
        <v>24</v>
      </c>
      <c r="BK397" s="197">
        <f>ROUND(I397*H397,2)</f>
        <v>0</v>
      </c>
      <c r="BL397" s="21" t="s">
        <v>231</v>
      </c>
      <c r="BM397" s="21" t="s">
        <v>750</v>
      </c>
    </row>
    <row r="398" spans="2:65" s="1" customFormat="1" ht="24">
      <c r="B398" s="38"/>
      <c r="C398" s="60"/>
      <c r="D398" s="200" t="s">
        <v>240</v>
      </c>
      <c r="E398" s="60"/>
      <c r="F398" s="229" t="s">
        <v>751</v>
      </c>
      <c r="G398" s="60"/>
      <c r="H398" s="60"/>
      <c r="I398" s="156"/>
      <c r="J398" s="60"/>
      <c r="K398" s="60"/>
      <c r="L398" s="58"/>
      <c r="M398" s="215"/>
      <c r="N398" s="39"/>
      <c r="O398" s="39"/>
      <c r="P398" s="39"/>
      <c r="Q398" s="39"/>
      <c r="R398" s="39"/>
      <c r="S398" s="39"/>
      <c r="T398" s="75"/>
      <c r="AT398" s="21" t="s">
        <v>240</v>
      </c>
      <c r="AU398" s="21" t="s">
        <v>84</v>
      </c>
    </row>
    <row r="399" spans="2:65" s="1" customFormat="1" ht="20.399999999999999" customHeight="1">
      <c r="B399" s="38"/>
      <c r="C399" s="217" t="s">
        <v>752</v>
      </c>
      <c r="D399" s="217" t="s">
        <v>279</v>
      </c>
      <c r="E399" s="218" t="s">
        <v>753</v>
      </c>
      <c r="F399" s="219" t="s">
        <v>754</v>
      </c>
      <c r="G399" s="220" t="s">
        <v>334</v>
      </c>
      <c r="H399" s="221">
        <v>1</v>
      </c>
      <c r="I399" s="222"/>
      <c r="J399" s="223">
        <f>ROUND(I399*H399,2)</f>
        <v>0</v>
      </c>
      <c r="K399" s="219" t="s">
        <v>22</v>
      </c>
      <c r="L399" s="224"/>
      <c r="M399" s="225" t="s">
        <v>22</v>
      </c>
      <c r="N399" s="226" t="s">
        <v>46</v>
      </c>
      <c r="O399" s="39"/>
      <c r="P399" s="195">
        <f>O399*H399</f>
        <v>0</v>
      </c>
      <c r="Q399" s="195">
        <v>8.0000000000000002E-3</v>
      </c>
      <c r="R399" s="195">
        <f>Q399*H399</f>
        <v>8.0000000000000002E-3</v>
      </c>
      <c r="S399" s="195">
        <v>0</v>
      </c>
      <c r="T399" s="196">
        <f>S399*H399</f>
        <v>0</v>
      </c>
      <c r="AR399" s="21" t="s">
        <v>325</v>
      </c>
      <c r="AT399" s="21" t="s">
        <v>279</v>
      </c>
      <c r="AU399" s="21" t="s">
        <v>84</v>
      </c>
      <c r="AY399" s="21" t="s">
        <v>153</v>
      </c>
      <c r="BE399" s="197">
        <f>IF(N399="základní",J399,0)</f>
        <v>0</v>
      </c>
      <c r="BF399" s="197">
        <f>IF(N399="snížená",J399,0)</f>
        <v>0</v>
      </c>
      <c r="BG399" s="197">
        <f>IF(N399="zákl. přenesená",J399,0)</f>
        <v>0</v>
      </c>
      <c r="BH399" s="197">
        <f>IF(N399="sníž. přenesená",J399,0)</f>
        <v>0</v>
      </c>
      <c r="BI399" s="197">
        <f>IF(N399="nulová",J399,0)</f>
        <v>0</v>
      </c>
      <c r="BJ399" s="21" t="s">
        <v>24</v>
      </c>
      <c r="BK399" s="197">
        <f>ROUND(I399*H399,2)</f>
        <v>0</v>
      </c>
      <c r="BL399" s="21" t="s">
        <v>231</v>
      </c>
      <c r="BM399" s="21" t="s">
        <v>755</v>
      </c>
    </row>
    <row r="400" spans="2:65" s="1" customFormat="1" ht="12">
      <c r="B400" s="38"/>
      <c r="C400" s="60"/>
      <c r="D400" s="200" t="s">
        <v>240</v>
      </c>
      <c r="E400" s="60"/>
      <c r="F400" s="229" t="s">
        <v>754</v>
      </c>
      <c r="G400" s="60"/>
      <c r="H400" s="60"/>
      <c r="I400" s="156"/>
      <c r="J400" s="60"/>
      <c r="K400" s="60"/>
      <c r="L400" s="58"/>
      <c r="M400" s="215"/>
      <c r="N400" s="39"/>
      <c r="O400" s="39"/>
      <c r="P400" s="39"/>
      <c r="Q400" s="39"/>
      <c r="R400" s="39"/>
      <c r="S400" s="39"/>
      <c r="T400" s="75"/>
      <c r="AT400" s="21" t="s">
        <v>240</v>
      </c>
      <c r="AU400" s="21" t="s">
        <v>84</v>
      </c>
    </row>
    <row r="401" spans="2:65" s="1" customFormat="1" ht="28.8" customHeight="1">
      <c r="B401" s="38"/>
      <c r="C401" s="186" t="s">
        <v>756</v>
      </c>
      <c r="D401" s="186" t="s">
        <v>155</v>
      </c>
      <c r="E401" s="187" t="s">
        <v>757</v>
      </c>
      <c r="F401" s="188" t="s">
        <v>758</v>
      </c>
      <c r="G401" s="189" t="s">
        <v>334</v>
      </c>
      <c r="H401" s="190">
        <v>2</v>
      </c>
      <c r="I401" s="191"/>
      <c r="J401" s="192">
        <f>ROUND(I401*H401,2)</f>
        <v>0</v>
      </c>
      <c r="K401" s="188" t="s">
        <v>159</v>
      </c>
      <c r="L401" s="58"/>
      <c r="M401" s="193" t="s">
        <v>22</v>
      </c>
      <c r="N401" s="194" t="s">
        <v>46</v>
      </c>
      <c r="O401" s="39"/>
      <c r="P401" s="195">
        <f>O401*H401</f>
        <v>0</v>
      </c>
      <c r="Q401" s="195">
        <v>0</v>
      </c>
      <c r="R401" s="195">
        <f>Q401*H401</f>
        <v>0</v>
      </c>
      <c r="S401" s="195">
        <v>0</v>
      </c>
      <c r="T401" s="196">
        <f>S401*H401</f>
        <v>0</v>
      </c>
      <c r="AR401" s="21" t="s">
        <v>231</v>
      </c>
      <c r="AT401" s="21" t="s">
        <v>155</v>
      </c>
      <c r="AU401" s="21" t="s">
        <v>84</v>
      </c>
      <c r="AY401" s="21" t="s">
        <v>153</v>
      </c>
      <c r="BE401" s="197">
        <f>IF(N401="základní",J401,0)</f>
        <v>0</v>
      </c>
      <c r="BF401" s="197">
        <f>IF(N401="snížená",J401,0)</f>
        <v>0</v>
      </c>
      <c r="BG401" s="197">
        <f>IF(N401="zákl. přenesená",J401,0)</f>
        <v>0</v>
      </c>
      <c r="BH401" s="197">
        <f>IF(N401="sníž. přenesená",J401,0)</f>
        <v>0</v>
      </c>
      <c r="BI401" s="197">
        <f>IF(N401="nulová",J401,0)</f>
        <v>0</v>
      </c>
      <c r="BJ401" s="21" t="s">
        <v>24</v>
      </c>
      <c r="BK401" s="197">
        <f>ROUND(I401*H401,2)</f>
        <v>0</v>
      </c>
      <c r="BL401" s="21" t="s">
        <v>231</v>
      </c>
      <c r="BM401" s="21" t="s">
        <v>759</v>
      </c>
    </row>
    <row r="402" spans="2:65" s="1" customFormat="1" ht="24">
      <c r="B402" s="38"/>
      <c r="C402" s="60"/>
      <c r="D402" s="200" t="s">
        <v>240</v>
      </c>
      <c r="E402" s="60"/>
      <c r="F402" s="229" t="s">
        <v>760</v>
      </c>
      <c r="G402" s="60"/>
      <c r="H402" s="60"/>
      <c r="I402" s="156"/>
      <c r="J402" s="60"/>
      <c r="K402" s="60"/>
      <c r="L402" s="58"/>
      <c r="M402" s="215"/>
      <c r="N402" s="39"/>
      <c r="O402" s="39"/>
      <c r="P402" s="39"/>
      <c r="Q402" s="39"/>
      <c r="R402" s="39"/>
      <c r="S402" s="39"/>
      <c r="T402" s="75"/>
      <c r="AT402" s="21" t="s">
        <v>240</v>
      </c>
      <c r="AU402" s="21" t="s">
        <v>84</v>
      </c>
    </row>
    <row r="403" spans="2:65" s="1" customFormat="1" ht="20.399999999999999" customHeight="1">
      <c r="B403" s="38"/>
      <c r="C403" s="217" t="s">
        <v>761</v>
      </c>
      <c r="D403" s="217" t="s">
        <v>279</v>
      </c>
      <c r="E403" s="218" t="s">
        <v>762</v>
      </c>
      <c r="F403" s="219" t="s">
        <v>763</v>
      </c>
      <c r="G403" s="220" t="s">
        <v>334</v>
      </c>
      <c r="H403" s="221">
        <v>2</v>
      </c>
      <c r="I403" s="222"/>
      <c r="J403" s="223">
        <f>ROUND(I403*H403,2)</f>
        <v>0</v>
      </c>
      <c r="K403" s="219" t="s">
        <v>159</v>
      </c>
      <c r="L403" s="224"/>
      <c r="M403" s="225" t="s">
        <v>22</v>
      </c>
      <c r="N403" s="226" t="s">
        <v>46</v>
      </c>
      <c r="O403" s="39"/>
      <c r="P403" s="195">
        <f>O403*H403</f>
        <v>0</v>
      </c>
      <c r="Q403" s="195">
        <v>3.0000000000000001E-5</v>
      </c>
      <c r="R403" s="195">
        <f>Q403*H403</f>
        <v>6.0000000000000002E-5</v>
      </c>
      <c r="S403" s="195">
        <v>0</v>
      </c>
      <c r="T403" s="196">
        <f>S403*H403</f>
        <v>0</v>
      </c>
      <c r="AR403" s="21" t="s">
        <v>325</v>
      </c>
      <c r="AT403" s="21" t="s">
        <v>279</v>
      </c>
      <c r="AU403" s="21" t="s">
        <v>84</v>
      </c>
      <c r="AY403" s="21" t="s">
        <v>153</v>
      </c>
      <c r="BE403" s="197">
        <f>IF(N403="základní",J403,0)</f>
        <v>0</v>
      </c>
      <c r="BF403" s="197">
        <f>IF(N403="snížená",J403,0)</f>
        <v>0</v>
      </c>
      <c r="BG403" s="197">
        <f>IF(N403="zákl. přenesená",J403,0)</f>
        <v>0</v>
      </c>
      <c r="BH403" s="197">
        <f>IF(N403="sníž. přenesená",J403,0)</f>
        <v>0</v>
      </c>
      <c r="BI403" s="197">
        <f>IF(N403="nulová",J403,0)</f>
        <v>0</v>
      </c>
      <c r="BJ403" s="21" t="s">
        <v>24</v>
      </c>
      <c r="BK403" s="197">
        <f>ROUND(I403*H403,2)</f>
        <v>0</v>
      </c>
      <c r="BL403" s="21" t="s">
        <v>231</v>
      </c>
      <c r="BM403" s="21" t="s">
        <v>764</v>
      </c>
    </row>
    <row r="404" spans="2:65" s="1" customFormat="1" ht="12">
      <c r="B404" s="38"/>
      <c r="C404" s="60"/>
      <c r="D404" s="200" t="s">
        <v>240</v>
      </c>
      <c r="E404" s="60"/>
      <c r="F404" s="229" t="s">
        <v>765</v>
      </c>
      <c r="G404" s="60"/>
      <c r="H404" s="60"/>
      <c r="I404" s="156"/>
      <c r="J404" s="60"/>
      <c r="K404" s="60"/>
      <c r="L404" s="58"/>
      <c r="M404" s="215"/>
      <c r="N404" s="39"/>
      <c r="O404" s="39"/>
      <c r="P404" s="39"/>
      <c r="Q404" s="39"/>
      <c r="R404" s="39"/>
      <c r="S404" s="39"/>
      <c r="T404" s="75"/>
      <c r="AT404" s="21" t="s">
        <v>240</v>
      </c>
      <c r="AU404" s="21" t="s">
        <v>84</v>
      </c>
    </row>
    <row r="405" spans="2:65" s="1" customFormat="1" ht="28.8" customHeight="1">
      <c r="B405" s="38"/>
      <c r="C405" s="186" t="s">
        <v>766</v>
      </c>
      <c r="D405" s="186" t="s">
        <v>155</v>
      </c>
      <c r="E405" s="187" t="s">
        <v>767</v>
      </c>
      <c r="F405" s="188" t="s">
        <v>768</v>
      </c>
      <c r="G405" s="189" t="s">
        <v>334</v>
      </c>
      <c r="H405" s="190">
        <v>1</v>
      </c>
      <c r="I405" s="191"/>
      <c r="J405" s="192">
        <f>ROUND(I405*H405,2)</f>
        <v>0</v>
      </c>
      <c r="K405" s="188" t="s">
        <v>159</v>
      </c>
      <c r="L405" s="58"/>
      <c r="M405" s="193" t="s">
        <v>22</v>
      </c>
      <c r="N405" s="194" t="s">
        <v>46</v>
      </c>
      <c r="O405" s="39"/>
      <c r="P405" s="195">
        <f>O405*H405</f>
        <v>0</v>
      </c>
      <c r="Q405" s="195">
        <v>0</v>
      </c>
      <c r="R405" s="195">
        <f>Q405*H405</f>
        <v>0</v>
      </c>
      <c r="S405" s="195">
        <v>0</v>
      </c>
      <c r="T405" s="196">
        <f>S405*H405</f>
        <v>0</v>
      </c>
      <c r="AR405" s="21" t="s">
        <v>231</v>
      </c>
      <c r="AT405" s="21" t="s">
        <v>155</v>
      </c>
      <c r="AU405" s="21" t="s">
        <v>84</v>
      </c>
      <c r="AY405" s="21" t="s">
        <v>153</v>
      </c>
      <c r="BE405" s="197">
        <f>IF(N405="základní",J405,0)</f>
        <v>0</v>
      </c>
      <c r="BF405" s="197">
        <f>IF(N405="snížená",J405,0)</f>
        <v>0</v>
      </c>
      <c r="BG405" s="197">
        <f>IF(N405="zákl. přenesená",J405,0)</f>
        <v>0</v>
      </c>
      <c r="BH405" s="197">
        <f>IF(N405="sníž. přenesená",J405,0)</f>
        <v>0</v>
      </c>
      <c r="BI405" s="197">
        <f>IF(N405="nulová",J405,0)</f>
        <v>0</v>
      </c>
      <c r="BJ405" s="21" t="s">
        <v>24</v>
      </c>
      <c r="BK405" s="197">
        <f>ROUND(I405*H405,2)</f>
        <v>0</v>
      </c>
      <c r="BL405" s="21" t="s">
        <v>231</v>
      </c>
      <c r="BM405" s="21" t="s">
        <v>769</v>
      </c>
    </row>
    <row r="406" spans="2:65" s="1" customFormat="1" ht="36">
      <c r="B406" s="38"/>
      <c r="C406" s="60"/>
      <c r="D406" s="200" t="s">
        <v>240</v>
      </c>
      <c r="E406" s="60"/>
      <c r="F406" s="229" t="s">
        <v>770</v>
      </c>
      <c r="G406" s="60"/>
      <c r="H406" s="60"/>
      <c r="I406" s="156"/>
      <c r="J406" s="60"/>
      <c r="K406" s="60"/>
      <c r="L406" s="58"/>
      <c r="M406" s="215"/>
      <c r="N406" s="39"/>
      <c r="O406" s="39"/>
      <c r="P406" s="39"/>
      <c r="Q406" s="39"/>
      <c r="R406" s="39"/>
      <c r="S406" s="39"/>
      <c r="T406" s="75"/>
      <c r="AT406" s="21" t="s">
        <v>240</v>
      </c>
      <c r="AU406" s="21" t="s">
        <v>84</v>
      </c>
    </row>
    <row r="407" spans="2:65" s="1" customFormat="1" ht="20.399999999999999" customHeight="1">
      <c r="B407" s="38"/>
      <c r="C407" s="217" t="s">
        <v>771</v>
      </c>
      <c r="D407" s="217" t="s">
        <v>279</v>
      </c>
      <c r="E407" s="218" t="s">
        <v>772</v>
      </c>
      <c r="F407" s="219" t="s">
        <v>773</v>
      </c>
      <c r="G407" s="220" t="s">
        <v>334</v>
      </c>
      <c r="H407" s="221">
        <v>1</v>
      </c>
      <c r="I407" s="222"/>
      <c r="J407" s="223">
        <f>ROUND(I407*H407,2)</f>
        <v>0</v>
      </c>
      <c r="K407" s="219" t="s">
        <v>159</v>
      </c>
      <c r="L407" s="224"/>
      <c r="M407" s="225" t="s">
        <v>22</v>
      </c>
      <c r="N407" s="226" t="s">
        <v>46</v>
      </c>
      <c r="O407" s="39"/>
      <c r="P407" s="195">
        <f>O407*H407</f>
        <v>0</v>
      </c>
      <c r="Q407" s="195">
        <v>6.9999999999999994E-5</v>
      </c>
      <c r="R407" s="195">
        <f>Q407*H407</f>
        <v>6.9999999999999994E-5</v>
      </c>
      <c r="S407" s="195">
        <v>0</v>
      </c>
      <c r="T407" s="196">
        <f>S407*H407</f>
        <v>0</v>
      </c>
      <c r="AR407" s="21" t="s">
        <v>325</v>
      </c>
      <c r="AT407" s="21" t="s">
        <v>279</v>
      </c>
      <c r="AU407" s="21" t="s">
        <v>84</v>
      </c>
      <c r="AY407" s="21" t="s">
        <v>153</v>
      </c>
      <c r="BE407" s="197">
        <f>IF(N407="základní",J407,0)</f>
        <v>0</v>
      </c>
      <c r="BF407" s="197">
        <f>IF(N407="snížená",J407,0)</f>
        <v>0</v>
      </c>
      <c r="BG407" s="197">
        <f>IF(N407="zákl. přenesená",J407,0)</f>
        <v>0</v>
      </c>
      <c r="BH407" s="197">
        <f>IF(N407="sníž. přenesená",J407,0)</f>
        <v>0</v>
      </c>
      <c r="BI407" s="197">
        <f>IF(N407="nulová",J407,0)</f>
        <v>0</v>
      </c>
      <c r="BJ407" s="21" t="s">
        <v>24</v>
      </c>
      <c r="BK407" s="197">
        <f>ROUND(I407*H407,2)</f>
        <v>0</v>
      </c>
      <c r="BL407" s="21" t="s">
        <v>231</v>
      </c>
      <c r="BM407" s="21" t="s">
        <v>774</v>
      </c>
    </row>
    <row r="408" spans="2:65" s="1" customFormat="1" ht="12">
      <c r="B408" s="38"/>
      <c r="C408" s="60"/>
      <c r="D408" s="200" t="s">
        <v>240</v>
      </c>
      <c r="E408" s="60"/>
      <c r="F408" s="229" t="s">
        <v>773</v>
      </c>
      <c r="G408" s="60"/>
      <c r="H408" s="60"/>
      <c r="I408" s="156"/>
      <c r="J408" s="60"/>
      <c r="K408" s="60"/>
      <c r="L408" s="58"/>
      <c r="M408" s="215"/>
      <c r="N408" s="39"/>
      <c r="O408" s="39"/>
      <c r="P408" s="39"/>
      <c r="Q408" s="39"/>
      <c r="R408" s="39"/>
      <c r="S408" s="39"/>
      <c r="T408" s="75"/>
      <c r="AT408" s="21" t="s">
        <v>240</v>
      </c>
      <c r="AU408" s="21" t="s">
        <v>84</v>
      </c>
    </row>
    <row r="409" spans="2:65" s="1" customFormat="1" ht="20.399999999999999" customHeight="1">
      <c r="B409" s="38"/>
      <c r="C409" s="186" t="s">
        <v>775</v>
      </c>
      <c r="D409" s="186" t="s">
        <v>155</v>
      </c>
      <c r="E409" s="187" t="s">
        <v>776</v>
      </c>
      <c r="F409" s="188" t="s">
        <v>777</v>
      </c>
      <c r="G409" s="189" t="s">
        <v>334</v>
      </c>
      <c r="H409" s="190">
        <v>1</v>
      </c>
      <c r="I409" s="191"/>
      <c r="J409" s="192">
        <f>ROUND(I409*H409,2)</f>
        <v>0</v>
      </c>
      <c r="K409" s="188" t="s">
        <v>159</v>
      </c>
      <c r="L409" s="58"/>
      <c r="M409" s="193" t="s">
        <v>22</v>
      </c>
      <c r="N409" s="194" t="s">
        <v>46</v>
      </c>
      <c r="O409" s="39"/>
      <c r="P409" s="195">
        <f>O409*H409</f>
        <v>0</v>
      </c>
      <c r="Q409" s="195">
        <v>0</v>
      </c>
      <c r="R409" s="195">
        <f>Q409*H409</f>
        <v>0</v>
      </c>
      <c r="S409" s="195">
        <v>0</v>
      </c>
      <c r="T409" s="196">
        <f>S409*H409</f>
        <v>0</v>
      </c>
      <c r="AR409" s="21" t="s">
        <v>231</v>
      </c>
      <c r="AT409" s="21" t="s">
        <v>155</v>
      </c>
      <c r="AU409" s="21" t="s">
        <v>84</v>
      </c>
      <c r="AY409" s="21" t="s">
        <v>153</v>
      </c>
      <c r="BE409" s="197">
        <f>IF(N409="základní",J409,0)</f>
        <v>0</v>
      </c>
      <c r="BF409" s="197">
        <f>IF(N409="snížená",J409,0)</f>
        <v>0</v>
      </c>
      <c r="BG409" s="197">
        <f>IF(N409="zákl. přenesená",J409,0)</f>
        <v>0</v>
      </c>
      <c r="BH409" s="197">
        <f>IF(N409="sníž. přenesená",J409,0)</f>
        <v>0</v>
      </c>
      <c r="BI409" s="197">
        <f>IF(N409="nulová",J409,0)</f>
        <v>0</v>
      </c>
      <c r="BJ409" s="21" t="s">
        <v>24</v>
      </c>
      <c r="BK409" s="197">
        <f>ROUND(I409*H409,2)</f>
        <v>0</v>
      </c>
      <c r="BL409" s="21" t="s">
        <v>231</v>
      </c>
      <c r="BM409" s="21" t="s">
        <v>778</v>
      </c>
    </row>
    <row r="410" spans="2:65" s="1" customFormat="1" ht="24">
      <c r="B410" s="38"/>
      <c r="C410" s="60"/>
      <c r="D410" s="200" t="s">
        <v>240</v>
      </c>
      <c r="E410" s="60"/>
      <c r="F410" s="229" t="s">
        <v>779</v>
      </c>
      <c r="G410" s="60"/>
      <c r="H410" s="60"/>
      <c r="I410" s="156"/>
      <c r="J410" s="60"/>
      <c r="K410" s="60"/>
      <c r="L410" s="58"/>
      <c r="M410" s="215"/>
      <c r="N410" s="39"/>
      <c r="O410" s="39"/>
      <c r="P410" s="39"/>
      <c r="Q410" s="39"/>
      <c r="R410" s="39"/>
      <c r="S410" s="39"/>
      <c r="T410" s="75"/>
      <c r="AT410" s="21" t="s">
        <v>240</v>
      </c>
      <c r="AU410" s="21" t="s">
        <v>84</v>
      </c>
    </row>
    <row r="411" spans="2:65" s="1" customFormat="1" ht="28.8" customHeight="1">
      <c r="B411" s="38"/>
      <c r="C411" s="217" t="s">
        <v>780</v>
      </c>
      <c r="D411" s="217" t="s">
        <v>279</v>
      </c>
      <c r="E411" s="218" t="s">
        <v>781</v>
      </c>
      <c r="F411" s="219" t="s">
        <v>782</v>
      </c>
      <c r="G411" s="220" t="s">
        <v>334</v>
      </c>
      <c r="H411" s="221">
        <v>1</v>
      </c>
      <c r="I411" s="222"/>
      <c r="J411" s="223">
        <f>ROUND(I411*H411,2)</f>
        <v>0</v>
      </c>
      <c r="K411" s="219" t="s">
        <v>22</v>
      </c>
      <c r="L411" s="224"/>
      <c r="M411" s="225" t="s">
        <v>22</v>
      </c>
      <c r="N411" s="226" t="s">
        <v>46</v>
      </c>
      <c r="O411" s="39"/>
      <c r="P411" s="195">
        <f>O411*H411</f>
        <v>0</v>
      </c>
      <c r="Q411" s="195">
        <v>3.8E-3</v>
      </c>
      <c r="R411" s="195">
        <f>Q411*H411</f>
        <v>3.8E-3</v>
      </c>
      <c r="S411" s="195">
        <v>0</v>
      </c>
      <c r="T411" s="196">
        <f>S411*H411</f>
        <v>0</v>
      </c>
      <c r="AR411" s="21" t="s">
        <v>325</v>
      </c>
      <c r="AT411" s="21" t="s">
        <v>279</v>
      </c>
      <c r="AU411" s="21" t="s">
        <v>84</v>
      </c>
      <c r="AY411" s="21" t="s">
        <v>153</v>
      </c>
      <c r="BE411" s="197">
        <f>IF(N411="základní",J411,0)</f>
        <v>0</v>
      </c>
      <c r="BF411" s="197">
        <f>IF(N411="snížená",J411,0)</f>
        <v>0</v>
      </c>
      <c r="BG411" s="197">
        <f>IF(N411="zákl. přenesená",J411,0)</f>
        <v>0</v>
      </c>
      <c r="BH411" s="197">
        <f>IF(N411="sníž. přenesená",J411,0)</f>
        <v>0</v>
      </c>
      <c r="BI411" s="197">
        <f>IF(N411="nulová",J411,0)</f>
        <v>0</v>
      </c>
      <c r="BJ411" s="21" t="s">
        <v>24</v>
      </c>
      <c r="BK411" s="197">
        <f>ROUND(I411*H411,2)</f>
        <v>0</v>
      </c>
      <c r="BL411" s="21" t="s">
        <v>231</v>
      </c>
      <c r="BM411" s="21" t="s">
        <v>783</v>
      </c>
    </row>
    <row r="412" spans="2:65" s="1" customFormat="1" ht="24">
      <c r="B412" s="38"/>
      <c r="C412" s="60"/>
      <c r="D412" s="200" t="s">
        <v>240</v>
      </c>
      <c r="E412" s="60"/>
      <c r="F412" s="229" t="s">
        <v>782</v>
      </c>
      <c r="G412" s="60"/>
      <c r="H412" s="60"/>
      <c r="I412" s="156"/>
      <c r="J412" s="60"/>
      <c r="K412" s="60"/>
      <c r="L412" s="58"/>
      <c r="M412" s="215"/>
      <c r="N412" s="39"/>
      <c r="O412" s="39"/>
      <c r="P412" s="39"/>
      <c r="Q412" s="39"/>
      <c r="R412" s="39"/>
      <c r="S412" s="39"/>
      <c r="T412" s="75"/>
      <c r="AT412" s="21" t="s">
        <v>240</v>
      </c>
      <c r="AU412" s="21" t="s">
        <v>84</v>
      </c>
    </row>
    <row r="413" spans="2:65" s="1" customFormat="1" ht="20.399999999999999" customHeight="1">
      <c r="B413" s="38"/>
      <c r="C413" s="186" t="s">
        <v>784</v>
      </c>
      <c r="D413" s="186" t="s">
        <v>155</v>
      </c>
      <c r="E413" s="187" t="s">
        <v>785</v>
      </c>
      <c r="F413" s="188" t="s">
        <v>786</v>
      </c>
      <c r="G413" s="189" t="s">
        <v>334</v>
      </c>
      <c r="H413" s="190">
        <v>1</v>
      </c>
      <c r="I413" s="191"/>
      <c r="J413" s="192">
        <f>ROUND(I413*H413,2)</f>
        <v>0</v>
      </c>
      <c r="K413" s="188" t="s">
        <v>159</v>
      </c>
      <c r="L413" s="58"/>
      <c r="M413" s="193" t="s">
        <v>22</v>
      </c>
      <c r="N413" s="194" t="s">
        <v>46</v>
      </c>
      <c r="O413" s="39"/>
      <c r="P413" s="195">
        <f>O413*H413</f>
        <v>0</v>
      </c>
      <c r="Q413" s="195">
        <v>0</v>
      </c>
      <c r="R413" s="195">
        <f>Q413*H413</f>
        <v>0</v>
      </c>
      <c r="S413" s="195">
        <v>0</v>
      </c>
      <c r="T413" s="196">
        <f>S413*H413</f>
        <v>0</v>
      </c>
      <c r="AR413" s="21" t="s">
        <v>231</v>
      </c>
      <c r="AT413" s="21" t="s">
        <v>155</v>
      </c>
      <c r="AU413" s="21" t="s">
        <v>84</v>
      </c>
      <c r="AY413" s="21" t="s">
        <v>153</v>
      </c>
      <c r="BE413" s="197">
        <f>IF(N413="základní",J413,0)</f>
        <v>0</v>
      </c>
      <c r="BF413" s="197">
        <f>IF(N413="snížená",J413,0)</f>
        <v>0</v>
      </c>
      <c r="BG413" s="197">
        <f>IF(N413="zákl. přenesená",J413,0)</f>
        <v>0</v>
      </c>
      <c r="BH413" s="197">
        <f>IF(N413="sníž. přenesená",J413,0)</f>
        <v>0</v>
      </c>
      <c r="BI413" s="197">
        <f>IF(N413="nulová",J413,0)</f>
        <v>0</v>
      </c>
      <c r="BJ413" s="21" t="s">
        <v>24</v>
      </c>
      <c r="BK413" s="197">
        <f>ROUND(I413*H413,2)</f>
        <v>0</v>
      </c>
      <c r="BL413" s="21" t="s">
        <v>231</v>
      </c>
      <c r="BM413" s="21" t="s">
        <v>787</v>
      </c>
    </row>
    <row r="414" spans="2:65" s="1" customFormat="1" ht="24">
      <c r="B414" s="38"/>
      <c r="C414" s="60"/>
      <c r="D414" s="200" t="s">
        <v>240</v>
      </c>
      <c r="E414" s="60"/>
      <c r="F414" s="229" t="s">
        <v>788</v>
      </c>
      <c r="G414" s="60"/>
      <c r="H414" s="60"/>
      <c r="I414" s="156"/>
      <c r="J414" s="60"/>
      <c r="K414" s="60"/>
      <c r="L414" s="58"/>
      <c r="M414" s="215"/>
      <c r="N414" s="39"/>
      <c r="O414" s="39"/>
      <c r="P414" s="39"/>
      <c r="Q414" s="39"/>
      <c r="R414" s="39"/>
      <c r="S414" s="39"/>
      <c r="T414" s="75"/>
      <c r="AT414" s="21" t="s">
        <v>240</v>
      </c>
      <c r="AU414" s="21" t="s">
        <v>84</v>
      </c>
    </row>
    <row r="415" spans="2:65" s="1" customFormat="1" ht="20.399999999999999" customHeight="1">
      <c r="B415" s="38"/>
      <c r="C415" s="186" t="s">
        <v>789</v>
      </c>
      <c r="D415" s="186" t="s">
        <v>155</v>
      </c>
      <c r="E415" s="187" t="s">
        <v>790</v>
      </c>
      <c r="F415" s="188" t="s">
        <v>791</v>
      </c>
      <c r="G415" s="189" t="s">
        <v>199</v>
      </c>
      <c r="H415" s="190">
        <v>4.2000000000000003E-2</v>
      </c>
      <c r="I415" s="191"/>
      <c r="J415" s="192">
        <f>ROUND(I415*H415,2)</f>
        <v>0</v>
      </c>
      <c r="K415" s="188" t="s">
        <v>159</v>
      </c>
      <c r="L415" s="58"/>
      <c r="M415" s="193" t="s">
        <v>22</v>
      </c>
      <c r="N415" s="194" t="s">
        <v>46</v>
      </c>
      <c r="O415" s="39"/>
      <c r="P415" s="195">
        <f>O415*H415</f>
        <v>0</v>
      </c>
      <c r="Q415" s="195">
        <v>0</v>
      </c>
      <c r="R415" s="195">
        <f>Q415*H415</f>
        <v>0</v>
      </c>
      <c r="S415" s="195">
        <v>0</v>
      </c>
      <c r="T415" s="196">
        <f>S415*H415</f>
        <v>0</v>
      </c>
      <c r="AR415" s="21" t="s">
        <v>231</v>
      </c>
      <c r="AT415" s="21" t="s">
        <v>155</v>
      </c>
      <c r="AU415" s="21" t="s">
        <v>84</v>
      </c>
      <c r="AY415" s="21" t="s">
        <v>153</v>
      </c>
      <c r="BE415" s="197">
        <f>IF(N415="základní",J415,0)</f>
        <v>0</v>
      </c>
      <c r="BF415" s="197">
        <f>IF(N415="snížená",J415,0)</f>
        <v>0</v>
      </c>
      <c r="BG415" s="197">
        <f>IF(N415="zákl. přenesená",J415,0)</f>
        <v>0</v>
      </c>
      <c r="BH415" s="197">
        <f>IF(N415="sníž. přenesená",J415,0)</f>
        <v>0</v>
      </c>
      <c r="BI415" s="197">
        <f>IF(N415="nulová",J415,0)</f>
        <v>0</v>
      </c>
      <c r="BJ415" s="21" t="s">
        <v>24</v>
      </c>
      <c r="BK415" s="197">
        <f>ROUND(I415*H415,2)</f>
        <v>0</v>
      </c>
      <c r="BL415" s="21" t="s">
        <v>231</v>
      </c>
      <c r="BM415" s="21" t="s">
        <v>792</v>
      </c>
    </row>
    <row r="416" spans="2:65" s="1" customFormat="1" ht="24">
      <c r="B416" s="38"/>
      <c r="C416" s="60"/>
      <c r="D416" s="210" t="s">
        <v>240</v>
      </c>
      <c r="E416" s="60"/>
      <c r="F416" s="214" t="s">
        <v>793</v>
      </c>
      <c r="G416" s="60"/>
      <c r="H416" s="60"/>
      <c r="I416" s="156"/>
      <c r="J416" s="60"/>
      <c r="K416" s="60"/>
      <c r="L416" s="58"/>
      <c r="M416" s="215"/>
      <c r="N416" s="39"/>
      <c r="O416" s="39"/>
      <c r="P416" s="39"/>
      <c r="Q416" s="39"/>
      <c r="R416" s="39"/>
      <c r="S416" s="39"/>
      <c r="T416" s="75"/>
      <c r="AT416" s="21" t="s">
        <v>240</v>
      </c>
      <c r="AU416" s="21" t="s">
        <v>84</v>
      </c>
    </row>
    <row r="417" spans="2:65" s="10" customFormat="1" ht="29.85" customHeight="1">
      <c r="B417" s="169"/>
      <c r="C417" s="170"/>
      <c r="D417" s="183" t="s">
        <v>74</v>
      </c>
      <c r="E417" s="184" t="s">
        <v>794</v>
      </c>
      <c r="F417" s="184" t="s">
        <v>795</v>
      </c>
      <c r="G417" s="170"/>
      <c r="H417" s="170"/>
      <c r="I417" s="173"/>
      <c r="J417" s="185">
        <f>BK417</f>
        <v>0</v>
      </c>
      <c r="K417" s="170"/>
      <c r="L417" s="175"/>
      <c r="M417" s="176"/>
      <c r="N417" s="177"/>
      <c r="O417" s="177"/>
      <c r="P417" s="178">
        <f>SUM(P418:P438)</f>
        <v>0</v>
      </c>
      <c r="Q417" s="177"/>
      <c r="R417" s="178">
        <f>SUM(R418:R438)</f>
        <v>0.37270221957999999</v>
      </c>
      <c r="S417" s="177"/>
      <c r="T417" s="179">
        <f>SUM(T418:T438)</f>
        <v>3.0800000000000001E-2</v>
      </c>
      <c r="AR417" s="180" t="s">
        <v>84</v>
      </c>
      <c r="AT417" s="181" t="s">
        <v>74</v>
      </c>
      <c r="AU417" s="181" t="s">
        <v>24</v>
      </c>
      <c r="AY417" s="180" t="s">
        <v>153</v>
      </c>
      <c r="BK417" s="182">
        <f>SUM(BK418:BK438)</f>
        <v>0</v>
      </c>
    </row>
    <row r="418" spans="2:65" s="1" customFormat="1" ht="28.8" customHeight="1">
      <c r="B418" s="38"/>
      <c r="C418" s="186" t="s">
        <v>796</v>
      </c>
      <c r="D418" s="186" t="s">
        <v>155</v>
      </c>
      <c r="E418" s="187" t="s">
        <v>797</v>
      </c>
      <c r="F418" s="188" t="s">
        <v>798</v>
      </c>
      <c r="G418" s="189" t="s">
        <v>328</v>
      </c>
      <c r="H418" s="190">
        <v>3.5</v>
      </c>
      <c r="I418" s="191"/>
      <c r="J418" s="192">
        <f>ROUND(I418*H418,2)</f>
        <v>0</v>
      </c>
      <c r="K418" s="188" t="s">
        <v>159</v>
      </c>
      <c r="L418" s="58"/>
      <c r="M418" s="193" t="s">
        <v>22</v>
      </c>
      <c r="N418" s="194" t="s">
        <v>46</v>
      </c>
      <c r="O418" s="39"/>
      <c r="P418" s="195">
        <f>O418*H418</f>
        <v>0</v>
      </c>
      <c r="Q418" s="195">
        <v>0</v>
      </c>
      <c r="R418" s="195">
        <f>Q418*H418</f>
        <v>0</v>
      </c>
      <c r="S418" s="195">
        <v>8.8000000000000005E-3</v>
      </c>
      <c r="T418" s="196">
        <f>S418*H418</f>
        <v>3.0800000000000001E-2</v>
      </c>
      <c r="AR418" s="21" t="s">
        <v>231</v>
      </c>
      <c r="AT418" s="21" t="s">
        <v>155</v>
      </c>
      <c r="AU418" s="21" t="s">
        <v>84</v>
      </c>
      <c r="AY418" s="21" t="s">
        <v>153</v>
      </c>
      <c r="BE418" s="197">
        <f>IF(N418="základní",J418,0)</f>
        <v>0</v>
      </c>
      <c r="BF418" s="197">
        <f>IF(N418="snížená",J418,0)</f>
        <v>0</v>
      </c>
      <c r="BG418" s="197">
        <f>IF(N418="zákl. přenesená",J418,0)</f>
        <v>0</v>
      </c>
      <c r="BH418" s="197">
        <f>IF(N418="sníž. přenesená",J418,0)</f>
        <v>0</v>
      </c>
      <c r="BI418" s="197">
        <f>IF(N418="nulová",J418,0)</f>
        <v>0</v>
      </c>
      <c r="BJ418" s="21" t="s">
        <v>24</v>
      </c>
      <c r="BK418" s="197">
        <f>ROUND(I418*H418,2)</f>
        <v>0</v>
      </c>
      <c r="BL418" s="21" t="s">
        <v>231</v>
      </c>
      <c r="BM418" s="21" t="s">
        <v>799</v>
      </c>
    </row>
    <row r="419" spans="2:65" s="11" customFormat="1" ht="12">
      <c r="B419" s="198"/>
      <c r="C419" s="199"/>
      <c r="D419" s="200" t="s">
        <v>162</v>
      </c>
      <c r="E419" s="201" t="s">
        <v>22</v>
      </c>
      <c r="F419" s="202" t="s">
        <v>800</v>
      </c>
      <c r="G419" s="199"/>
      <c r="H419" s="203">
        <v>3.5</v>
      </c>
      <c r="I419" s="204"/>
      <c r="J419" s="199"/>
      <c r="K419" s="199"/>
      <c r="L419" s="205"/>
      <c r="M419" s="206"/>
      <c r="N419" s="207"/>
      <c r="O419" s="207"/>
      <c r="P419" s="207"/>
      <c r="Q419" s="207"/>
      <c r="R419" s="207"/>
      <c r="S419" s="207"/>
      <c r="T419" s="208"/>
      <c r="AT419" s="209" t="s">
        <v>162</v>
      </c>
      <c r="AU419" s="209" t="s">
        <v>84</v>
      </c>
      <c r="AV419" s="11" t="s">
        <v>84</v>
      </c>
      <c r="AW419" s="11" t="s">
        <v>164</v>
      </c>
      <c r="AX419" s="11" t="s">
        <v>75</v>
      </c>
      <c r="AY419" s="209" t="s">
        <v>153</v>
      </c>
    </row>
    <row r="420" spans="2:65" s="1" customFormat="1" ht="20.399999999999999" customHeight="1">
      <c r="B420" s="38"/>
      <c r="C420" s="186" t="s">
        <v>801</v>
      </c>
      <c r="D420" s="186" t="s">
        <v>155</v>
      </c>
      <c r="E420" s="187" t="s">
        <v>802</v>
      </c>
      <c r="F420" s="188" t="s">
        <v>803</v>
      </c>
      <c r="G420" s="189" t="s">
        <v>334</v>
      </c>
      <c r="H420" s="190">
        <v>4</v>
      </c>
      <c r="I420" s="191"/>
      <c r="J420" s="192">
        <f>ROUND(I420*H420,2)</f>
        <v>0</v>
      </c>
      <c r="K420" s="188" t="s">
        <v>159</v>
      </c>
      <c r="L420" s="58"/>
      <c r="M420" s="193" t="s">
        <v>22</v>
      </c>
      <c r="N420" s="194" t="s">
        <v>46</v>
      </c>
      <c r="O420" s="39"/>
      <c r="P420" s="195">
        <f>O420*H420</f>
        <v>0</v>
      </c>
      <c r="Q420" s="195">
        <v>2.6700000000000001E-3</v>
      </c>
      <c r="R420" s="195">
        <f>Q420*H420</f>
        <v>1.068E-2</v>
      </c>
      <c r="S420" s="195">
        <v>0</v>
      </c>
      <c r="T420" s="196">
        <f>S420*H420</f>
        <v>0</v>
      </c>
      <c r="AR420" s="21" t="s">
        <v>231</v>
      </c>
      <c r="AT420" s="21" t="s">
        <v>155</v>
      </c>
      <c r="AU420" s="21" t="s">
        <v>84</v>
      </c>
      <c r="AY420" s="21" t="s">
        <v>153</v>
      </c>
      <c r="BE420" s="197">
        <f>IF(N420="základní",J420,0)</f>
        <v>0</v>
      </c>
      <c r="BF420" s="197">
        <f>IF(N420="snížená",J420,0)</f>
        <v>0</v>
      </c>
      <c r="BG420" s="197">
        <f>IF(N420="zákl. přenesená",J420,0)</f>
        <v>0</v>
      </c>
      <c r="BH420" s="197">
        <f>IF(N420="sníž. přenesená",J420,0)</f>
        <v>0</v>
      </c>
      <c r="BI420" s="197">
        <f>IF(N420="nulová",J420,0)</f>
        <v>0</v>
      </c>
      <c r="BJ420" s="21" t="s">
        <v>24</v>
      </c>
      <c r="BK420" s="197">
        <f>ROUND(I420*H420,2)</f>
        <v>0</v>
      </c>
      <c r="BL420" s="21" t="s">
        <v>231</v>
      </c>
      <c r="BM420" s="21" t="s">
        <v>804</v>
      </c>
    </row>
    <row r="421" spans="2:65" s="1" customFormat="1" ht="20.399999999999999" customHeight="1">
      <c r="B421" s="38"/>
      <c r="C421" s="186" t="s">
        <v>805</v>
      </c>
      <c r="D421" s="186" t="s">
        <v>155</v>
      </c>
      <c r="E421" s="187" t="s">
        <v>806</v>
      </c>
      <c r="F421" s="188" t="s">
        <v>807</v>
      </c>
      <c r="G421" s="189" t="s">
        <v>334</v>
      </c>
      <c r="H421" s="190">
        <v>12</v>
      </c>
      <c r="I421" s="191"/>
      <c r="J421" s="192">
        <f>ROUND(I421*H421,2)</f>
        <v>0</v>
      </c>
      <c r="K421" s="188" t="s">
        <v>159</v>
      </c>
      <c r="L421" s="58"/>
      <c r="M421" s="193" t="s">
        <v>22</v>
      </c>
      <c r="N421" s="194" t="s">
        <v>46</v>
      </c>
      <c r="O421" s="39"/>
      <c r="P421" s="195">
        <f>O421*H421</f>
        <v>0</v>
      </c>
      <c r="Q421" s="195">
        <v>0</v>
      </c>
      <c r="R421" s="195">
        <f>Q421*H421</f>
        <v>0</v>
      </c>
      <c r="S421" s="195">
        <v>0</v>
      </c>
      <c r="T421" s="196">
        <f>S421*H421</f>
        <v>0</v>
      </c>
      <c r="AR421" s="21" t="s">
        <v>231</v>
      </c>
      <c r="AT421" s="21" t="s">
        <v>155</v>
      </c>
      <c r="AU421" s="21" t="s">
        <v>84</v>
      </c>
      <c r="AY421" s="21" t="s">
        <v>153</v>
      </c>
      <c r="BE421" s="197">
        <f>IF(N421="základní",J421,0)</f>
        <v>0</v>
      </c>
      <c r="BF421" s="197">
        <f>IF(N421="snížená",J421,0)</f>
        <v>0</v>
      </c>
      <c r="BG421" s="197">
        <f>IF(N421="zákl. přenesená",J421,0)</f>
        <v>0</v>
      </c>
      <c r="BH421" s="197">
        <f>IF(N421="sníž. přenesená",J421,0)</f>
        <v>0</v>
      </c>
      <c r="BI421" s="197">
        <f>IF(N421="nulová",J421,0)</f>
        <v>0</v>
      </c>
      <c r="BJ421" s="21" t="s">
        <v>24</v>
      </c>
      <c r="BK421" s="197">
        <f>ROUND(I421*H421,2)</f>
        <v>0</v>
      </c>
      <c r="BL421" s="21" t="s">
        <v>231</v>
      </c>
      <c r="BM421" s="21" t="s">
        <v>808</v>
      </c>
    </row>
    <row r="422" spans="2:65" s="1" customFormat="1" ht="20.399999999999999" customHeight="1">
      <c r="B422" s="38"/>
      <c r="C422" s="217" t="s">
        <v>809</v>
      </c>
      <c r="D422" s="217" t="s">
        <v>279</v>
      </c>
      <c r="E422" s="218" t="s">
        <v>810</v>
      </c>
      <c r="F422" s="219" t="s">
        <v>811</v>
      </c>
      <c r="G422" s="220" t="s">
        <v>334</v>
      </c>
      <c r="H422" s="221">
        <v>6</v>
      </c>
      <c r="I422" s="222"/>
      <c r="J422" s="223">
        <f>ROUND(I422*H422,2)</f>
        <v>0</v>
      </c>
      <c r="K422" s="219" t="s">
        <v>159</v>
      </c>
      <c r="L422" s="224"/>
      <c r="M422" s="225" t="s">
        <v>22</v>
      </c>
      <c r="N422" s="226" t="s">
        <v>46</v>
      </c>
      <c r="O422" s="39"/>
      <c r="P422" s="195">
        <f>O422*H422</f>
        <v>0</v>
      </c>
      <c r="Q422" s="195">
        <v>7.7999999999999999E-4</v>
      </c>
      <c r="R422" s="195">
        <f>Q422*H422</f>
        <v>4.6800000000000001E-3</v>
      </c>
      <c r="S422" s="195">
        <v>0</v>
      </c>
      <c r="T422" s="196">
        <f>S422*H422</f>
        <v>0</v>
      </c>
      <c r="AR422" s="21" t="s">
        <v>325</v>
      </c>
      <c r="AT422" s="21" t="s">
        <v>279</v>
      </c>
      <c r="AU422" s="21" t="s">
        <v>84</v>
      </c>
      <c r="AY422" s="21" t="s">
        <v>153</v>
      </c>
      <c r="BE422" s="197">
        <f>IF(N422="základní",J422,0)</f>
        <v>0</v>
      </c>
      <c r="BF422" s="197">
        <f>IF(N422="snížená",J422,0)</f>
        <v>0</v>
      </c>
      <c r="BG422" s="197">
        <f>IF(N422="zákl. přenesená",J422,0)</f>
        <v>0</v>
      </c>
      <c r="BH422" s="197">
        <f>IF(N422="sníž. přenesená",J422,0)</f>
        <v>0</v>
      </c>
      <c r="BI422" s="197">
        <f>IF(N422="nulová",J422,0)</f>
        <v>0</v>
      </c>
      <c r="BJ422" s="21" t="s">
        <v>24</v>
      </c>
      <c r="BK422" s="197">
        <f>ROUND(I422*H422,2)</f>
        <v>0</v>
      </c>
      <c r="BL422" s="21" t="s">
        <v>231</v>
      </c>
      <c r="BM422" s="21" t="s">
        <v>812</v>
      </c>
    </row>
    <row r="423" spans="2:65" s="1" customFormat="1" ht="28.8" customHeight="1">
      <c r="B423" s="38"/>
      <c r="C423" s="186" t="s">
        <v>813</v>
      </c>
      <c r="D423" s="186" t="s">
        <v>155</v>
      </c>
      <c r="E423" s="187" t="s">
        <v>814</v>
      </c>
      <c r="F423" s="188" t="s">
        <v>815</v>
      </c>
      <c r="G423" s="189" t="s">
        <v>328</v>
      </c>
      <c r="H423" s="190">
        <v>10</v>
      </c>
      <c r="I423" s="191"/>
      <c r="J423" s="192">
        <f>ROUND(I423*H423,2)</f>
        <v>0</v>
      </c>
      <c r="K423" s="188" t="s">
        <v>159</v>
      </c>
      <c r="L423" s="58"/>
      <c r="M423" s="193" t="s">
        <v>22</v>
      </c>
      <c r="N423" s="194" t="s">
        <v>46</v>
      </c>
      <c r="O423" s="39"/>
      <c r="P423" s="195">
        <f>O423*H423</f>
        <v>0</v>
      </c>
      <c r="Q423" s="195">
        <v>0</v>
      </c>
      <c r="R423" s="195">
        <f>Q423*H423</f>
        <v>0</v>
      </c>
      <c r="S423" s="195">
        <v>0</v>
      </c>
      <c r="T423" s="196">
        <f>S423*H423</f>
        <v>0</v>
      </c>
      <c r="AR423" s="21" t="s">
        <v>231</v>
      </c>
      <c r="AT423" s="21" t="s">
        <v>155</v>
      </c>
      <c r="AU423" s="21" t="s">
        <v>84</v>
      </c>
      <c r="AY423" s="21" t="s">
        <v>153</v>
      </c>
      <c r="BE423" s="197">
        <f>IF(N423="základní",J423,0)</f>
        <v>0</v>
      </c>
      <c r="BF423" s="197">
        <f>IF(N423="snížená",J423,0)</f>
        <v>0</v>
      </c>
      <c r="BG423" s="197">
        <f>IF(N423="zákl. přenesená",J423,0)</f>
        <v>0</v>
      </c>
      <c r="BH423" s="197">
        <f>IF(N423="sníž. přenesená",J423,0)</f>
        <v>0</v>
      </c>
      <c r="BI423" s="197">
        <f>IF(N423="nulová",J423,0)</f>
        <v>0</v>
      </c>
      <c r="BJ423" s="21" t="s">
        <v>24</v>
      </c>
      <c r="BK423" s="197">
        <f>ROUND(I423*H423,2)</f>
        <v>0</v>
      </c>
      <c r="BL423" s="21" t="s">
        <v>231</v>
      </c>
      <c r="BM423" s="21" t="s">
        <v>816</v>
      </c>
    </row>
    <row r="424" spans="2:65" s="11" customFormat="1" ht="12">
      <c r="B424" s="198"/>
      <c r="C424" s="199"/>
      <c r="D424" s="200" t="s">
        <v>162</v>
      </c>
      <c r="E424" s="201" t="s">
        <v>22</v>
      </c>
      <c r="F424" s="202" t="s">
        <v>817</v>
      </c>
      <c r="G424" s="199"/>
      <c r="H424" s="203">
        <v>10</v>
      </c>
      <c r="I424" s="204"/>
      <c r="J424" s="199"/>
      <c r="K424" s="199"/>
      <c r="L424" s="205"/>
      <c r="M424" s="206"/>
      <c r="N424" s="207"/>
      <c r="O424" s="207"/>
      <c r="P424" s="207"/>
      <c r="Q424" s="207"/>
      <c r="R424" s="207"/>
      <c r="S424" s="207"/>
      <c r="T424" s="208"/>
      <c r="AT424" s="209" t="s">
        <v>162</v>
      </c>
      <c r="AU424" s="209" t="s">
        <v>84</v>
      </c>
      <c r="AV424" s="11" t="s">
        <v>84</v>
      </c>
      <c r="AW424" s="11" t="s">
        <v>164</v>
      </c>
      <c r="AX424" s="11" t="s">
        <v>24</v>
      </c>
      <c r="AY424" s="209" t="s">
        <v>153</v>
      </c>
    </row>
    <row r="425" spans="2:65" s="1" customFormat="1" ht="20.399999999999999" customHeight="1">
      <c r="B425" s="38"/>
      <c r="C425" s="217" t="s">
        <v>818</v>
      </c>
      <c r="D425" s="217" t="s">
        <v>279</v>
      </c>
      <c r="E425" s="218" t="s">
        <v>819</v>
      </c>
      <c r="F425" s="219" t="s">
        <v>820</v>
      </c>
      <c r="G425" s="220" t="s">
        <v>158</v>
      </c>
      <c r="H425" s="221">
        <v>0.19800000000000001</v>
      </c>
      <c r="I425" s="222"/>
      <c r="J425" s="223">
        <f>ROUND(I425*H425,2)</f>
        <v>0</v>
      </c>
      <c r="K425" s="219" t="s">
        <v>159</v>
      </c>
      <c r="L425" s="224"/>
      <c r="M425" s="225" t="s">
        <v>22</v>
      </c>
      <c r="N425" s="226" t="s">
        <v>46</v>
      </c>
      <c r="O425" s="39"/>
      <c r="P425" s="195">
        <f>O425*H425</f>
        <v>0</v>
      </c>
      <c r="Q425" s="195">
        <v>0.55000000000000004</v>
      </c>
      <c r="R425" s="195">
        <f>Q425*H425</f>
        <v>0.10890000000000001</v>
      </c>
      <c r="S425" s="195">
        <v>0</v>
      </c>
      <c r="T425" s="196">
        <f>S425*H425</f>
        <v>0</v>
      </c>
      <c r="AR425" s="21" t="s">
        <v>325</v>
      </c>
      <c r="AT425" s="21" t="s">
        <v>279</v>
      </c>
      <c r="AU425" s="21" t="s">
        <v>84</v>
      </c>
      <c r="AY425" s="21" t="s">
        <v>153</v>
      </c>
      <c r="BE425" s="197">
        <f>IF(N425="základní",J425,0)</f>
        <v>0</v>
      </c>
      <c r="BF425" s="197">
        <f>IF(N425="snížená",J425,0)</f>
        <v>0</v>
      </c>
      <c r="BG425" s="197">
        <f>IF(N425="zákl. přenesená",J425,0)</f>
        <v>0</v>
      </c>
      <c r="BH425" s="197">
        <f>IF(N425="sníž. přenesená",J425,0)</f>
        <v>0</v>
      </c>
      <c r="BI425" s="197">
        <f>IF(N425="nulová",J425,0)</f>
        <v>0</v>
      </c>
      <c r="BJ425" s="21" t="s">
        <v>24</v>
      </c>
      <c r="BK425" s="197">
        <f>ROUND(I425*H425,2)</f>
        <v>0</v>
      </c>
      <c r="BL425" s="21" t="s">
        <v>231</v>
      </c>
      <c r="BM425" s="21" t="s">
        <v>821</v>
      </c>
    </row>
    <row r="426" spans="2:65" s="11" customFormat="1" ht="12">
      <c r="B426" s="198"/>
      <c r="C426" s="199"/>
      <c r="D426" s="200" t="s">
        <v>162</v>
      </c>
      <c r="E426" s="201" t="s">
        <v>22</v>
      </c>
      <c r="F426" s="202" t="s">
        <v>822</v>
      </c>
      <c r="G426" s="199"/>
      <c r="H426" s="203">
        <v>0.19800000000000001</v>
      </c>
      <c r="I426" s="204"/>
      <c r="J426" s="199"/>
      <c r="K426" s="199"/>
      <c r="L426" s="205"/>
      <c r="M426" s="206"/>
      <c r="N426" s="207"/>
      <c r="O426" s="207"/>
      <c r="P426" s="207"/>
      <c r="Q426" s="207"/>
      <c r="R426" s="207"/>
      <c r="S426" s="207"/>
      <c r="T426" s="208"/>
      <c r="AT426" s="209" t="s">
        <v>162</v>
      </c>
      <c r="AU426" s="209" t="s">
        <v>84</v>
      </c>
      <c r="AV426" s="11" t="s">
        <v>84</v>
      </c>
      <c r="AW426" s="11" t="s">
        <v>164</v>
      </c>
      <c r="AX426" s="11" t="s">
        <v>24</v>
      </c>
      <c r="AY426" s="209" t="s">
        <v>153</v>
      </c>
    </row>
    <row r="427" spans="2:65" s="1" customFormat="1" ht="28.8" customHeight="1">
      <c r="B427" s="38"/>
      <c r="C427" s="186" t="s">
        <v>823</v>
      </c>
      <c r="D427" s="186" t="s">
        <v>155</v>
      </c>
      <c r="E427" s="187" t="s">
        <v>824</v>
      </c>
      <c r="F427" s="188" t="s">
        <v>825</v>
      </c>
      <c r="G427" s="189" t="s">
        <v>225</v>
      </c>
      <c r="H427" s="190">
        <v>4.84</v>
      </c>
      <c r="I427" s="191"/>
      <c r="J427" s="192">
        <f>ROUND(I427*H427,2)</f>
        <v>0</v>
      </c>
      <c r="K427" s="188" t="s">
        <v>159</v>
      </c>
      <c r="L427" s="58"/>
      <c r="M427" s="193" t="s">
        <v>22</v>
      </c>
      <c r="N427" s="194" t="s">
        <v>46</v>
      </c>
      <c r="O427" s="39"/>
      <c r="P427" s="195">
        <f>O427*H427</f>
        <v>0</v>
      </c>
      <c r="Q427" s="195">
        <v>2.5013000000000001E-2</v>
      </c>
      <c r="R427" s="195">
        <f>Q427*H427</f>
        <v>0.12106292</v>
      </c>
      <c r="S427" s="195">
        <v>0</v>
      </c>
      <c r="T427" s="196">
        <f>S427*H427</f>
        <v>0</v>
      </c>
      <c r="AR427" s="21" t="s">
        <v>231</v>
      </c>
      <c r="AT427" s="21" t="s">
        <v>155</v>
      </c>
      <c r="AU427" s="21" t="s">
        <v>84</v>
      </c>
      <c r="AY427" s="21" t="s">
        <v>153</v>
      </c>
      <c r="BE427" s="197">
        <f>IF(N427="základní",J427,0)</f>
        <v>0</v>
      </c>
      <c r="BF427" s="197">
        <f>IF(N427="snížená",J427,0)</f>
        <v>0</v>
      </c>
      <c r="BG427" s="197">
        <f>IF(N427="zákl. přenesená",J427,0)</f>
        <v>0</v>
      </c>
      <c r="BH427" s="197">
        <f>IF(N427="sníž. přenesená",J427,0)</f>
        <v>0</v>
      </c>
      <c r="BI427" s="197">
        <f>IF(N427="nulová",J427,0)</f>
        <v>0</v>
      </c>
      <c r="BJ427" s="21" t="s">
        <v>24</v>
      </c>
      <c r="BK427" s="197">
        <f>ROUND(I427*H427,2)</f>
        <v>0</v>
      </c>
      <c r="BL427" s="21" t="s">
        <v>231</v>
      </c>
      <c r="BM427" s="21" t="s">
        <v>826</v>
      </c>
    </row>
    <row r="428" spans="2:65" s="11" customFormat="1" ht="12">
      <c r="B428" s="198"/>
      <c r="C428" s="199"/>
      <c r="D428" s="200" t="s">
        <v>162</v>
      </c>
      <c r="E428" s="201" t="s">
        <v>22</v>
      </c>
      <c r="F428" s="202" t="s">
        <v>677</v>
      </c>
      <c r="G428" s="199"/>
      <c r="H428" s="203">
        <v>4.84</v>
      </c>
      <c r="I428" s="204"/>
      <c r="J428" s="199"/>
      <c r="K428" s="199"/>
      <c r="L428" s="205"/>
      <c r="M428" s="206"/>
      <c r="N428" s="207"/>
      <c r="O428" s="207"/>
      <c r="P428" s="207"/>
      <c r="Q428" s="207"/>
      <c r="R428" s="207"/>
      <c r="S428" s="207"/>
      <c r="T428" s="208"/>
      <c r="AT428" s="209" t="s">
        <v>162</v>
      </c>
      <c r="AU428" s="209" t="s">
        <v>84</v>
      </c>
      <c r="AV428" s="11" t="s">
        <v>84</v>
      </c>
      <c r="AW428" s="11" t="s">
        <v>164</v>
      </c>
      <c r="AX428" s="11" t="s">
        <v>75</v>
      </c>
      <c r="AY428" s="209" t="s">
        <v>153</v>
      </c>
    </row>
    <row r="429" spans="2:65" s="1" customFormat="1" ht="28.8" customHeight="1">
      <c r="B429" s="38"/>
      <c r="C429" s="186" t="s">
        <v>827</v>
      </c>
      <c r="D429" s="186" t="s">
        <v>155</v>
      </c>
      <c r="E429" s="187" t="s">
        <v>828</v>
      </c>
      <c r="F429" s="188" t="s">
        <v>829</v>
      </c>
      <c r="G429" s="189" t="s">
        <v>225</v>
      </c>
      <c r="H429" s="190">
        <v>4.8470000000000004</v>
      </c>
      <c r="I429" s="191"/>
      <c r="J429" s="192">
        <f>ROUND(I429*H429,2)</f>
        <v>0</v>
      </c>
      <c r="K429" s="188" t="s">
        <v>159</v>
      </c>
      <c r="L429" s="58"/>
      <c r="M429" s="193" t="s">
        <v>22</v>
      </c>
      <c r="N429" s="194" t="s">
        <v>46</v>
      </c>
      <c r="O429" s="39"/>
      <c r="P429" s="195">
        <f>O429*H429</f>
        <v>0</v>
      </c>
      <c r="Q429" s="195">
        <v>0</v>
      </c>
      <c r="R429" s="195">
        <f>Q429*H429</f>
        <v>0</v>
      </c>
      <c r="S429" s="195">
        <v>0</v>
      </c>
      <c r="T429" s="196">
        <f>S429*H429</f>
        <v>0</v>
      </c>
      <c r="AR429" s="21" t="s">
        <v>231</v>
      </c>
      <c r="AT429" s="21" t="s">
        <v>155</v>
      </c>
      <c r="AU429" s="21" t="s">
        <v>84</v>
      </c>
      <c r="AY429" s="21" t="s">
        <v>153</v>
      </c>
      <c r="BE429" s="197">
        <f>IF(N429="základní",J429,0)</f>
        <v>0</v>
      </c>
      <c r="BF429" s="197">
        <f>IF(N429="snížená",J429,0)</f>
        <v>0</v>
      </c>
      <c r="BG429" s="197">
        <f>IF(N429="zákl. přenesená",J429,0)</f>
        <v>0</v>
      </c>
      <c r="BH429" s="197">
        <f>IF(N429="sníž. přenesená",J429,0)</f>
        <v>0</v>
      </c>
      <c r="BI429" s="197">
        <f>IF(N429="nulová",J429,0)</f>
        <v>0</v>
      </c>
      <c r="BJ429" s="21" t="s">
        <v>24</v>
      </c>
      <c r="BK429" s="197">
        <f>ROUND(I429*H429,2)</f>
        <v>0</v>
      </c>
      <c r="BL429" s="21" t="s">
        <v>231</v>
      </c>
      <c r="BM429" s="21" t="s">
        <v>830</v>
      </c>
    </row>
    <row r="430" spans="2:65" s="1" customFormat="1" ht="20.399999999999999" customHeight="1">
      <c r="B430" s="38"/>
      <c r="C430" s="217" t="s">
        <v>831</v>
      </c>
      <c r="D430" s="217" t="s">
        <v>279</v>
      </c>
      <c r="E430" s="218" t="s">
        <v>832</v>
      </c>
      <c r="F430" s="219" t="s">
        <v>833</v>
      </c>
      <c r="G430" s="220" t="s">
        <v>158</v>
      </c>
      <c r="H430" s="221">
        <v>0.13300000000000001</v>
      </c>
      <c r="I430" s="222"/>
      <c r="J430" s="223">
        <f>ROUND(I430*H430,2)</f>
        <v>0</v>
      </c>
      <c r="K430" s="219" t="s">
        <v>159</v>
      </c>
      <c r="L430" s="224"/>
      <c r="M430" s="225" t="s">
        <v>22</v>
      </c>
      <c r="N430" s="226" t="s">
        <v>46</v>
      </c>
      <c r="O430" s="39"/>
      <c r="P430" s="195">
        <f>O430*H430</f>
        <v>0</v>
      </c>
      <c r="Q430" s="195">
        <v>0.55000000000000004</v>
      </c>
      <c r="R430" s="195">
        <f>Q430*H430</f>
        <v>7.3150000000000007E-2</v>
      </c>
      <c r="S430" s="195">
        <v>0</v>
      </c>
      <c r="T430" s="196">
        <f>S430*H430</f>
        <v>0</v>
      </c>
      <c r="AR430" s="21" t="s">
        <v>325</v>
      </c>
      <c r="AT430" s="21" t="s">
        <v>279</v>
      </c>
      <c r="AU430" s="21" t="s">
        <v>84</v>
      </c>
      <c r="AY430" s="21" t="s">
        <v>153</v>
      </c>
      <c r="BE430" s="197">
        <f>IF(N430="základní",J430,0)</f>
        <v>0</v>
      </c>
      <c r="BF430" s="197">
        <f>IF(N430="snížená",J430,0)</f>
        <v>0</v>
      </c>
      <c r="BG430" s="197">
        <f>IF(N430="zákl. přenesená",J430,0)</f>
        <v>0</v>
      </c>
      <c r="BH430" s="197">
        <f>IF(N430="sníž. přenesená",J430,0)</f>
        <v>0</v>
      </c>
      <c r="BI430" s="197">
        <f>IF(N430="nulová",J430,0)</f>
        <v>0</v>
      </c>
      <c r="BJ430" s="21" t="s">
        <v>24</v>
      </c>
      <c r="BK430" s="197">
        <f>ROUND(I430*H430,2)</f>
        <v>0</v>
      </c>
      <c r="BL430" s="21" t="s">
        <v>231</v>
      </c>
      <c r="BM430" s="21" t="s">
        <v>834</v>
      </c>
    </row>
    <row r="431" spans="2:65" s="11" customFormat="1" ht="12">
      <c r="B431" s="198"/>
      <c r="C431" s="199"/>
      <c r="D431" s="200" t="s">
        <v>162</v>
      </c>
      <c r="E431" s="201" t="s">
        <v>22</v>
      </c>
      <c r="F431" s="202" t="s">
        <v>835</v>
      </c>
      <c r="G431" s="199"/>
      <c r="H431" s="203">
        <v>0.1331</v>
      </c>
      <c r="I431" s="204"/>
      <c r="J431" s="199"/>
      <c r="K431" s="199"/>
      <c r="L431" s="205"/>
      <c r="M431" s="206"/>
      <c r="N431" s="207"/>
      <c r="O431" s="207"/>
      <c r="P431" s="207"/>
      <c r="Q431" s="207"/>
      <c r="R431" s="207"/>
      <c r="S431" s="207"/>
      <c r="T431" s="208"/>
      <c r="AT431" s="209" t="s">
        <v>162</v>
      </c>
      <c r="AU431" s="209" t="s">
        <v>84</v>
      </c>
      <c r="AV431" s="11" t="s">
        <v>84</v>
      </c>
      <c r="AW431" s="11" t="s">
        <v>164</v>
      </c>
      <c r="AX431" s="11" t="s">
        <v>75</v>
      </c>
      <c r="AY431" s="209" t="s">
        <v>153</v>
      </c>
    </row>
    <row r="432" spans="2:65" s="1" customFormat="1" ht="28.8" customHeight="1">
      <c r="B432" s="38"/>
      <c r="C432" s="186" t="s">
        <v>836</v>
      </c>
      <c r="D432" s="186" t="s">
        <v>155</v>
      </c>
      <c r="E432" s="187" t="s">
        <v>837</v>
      </c>
      <c r="F432" s="188" t="s">
        <v>838</v>
      </c>
      <c r="G432" s="189" t="s">
        <v>225</v>
      </c>
      <c r="H432" s="190">
        <v>1.32</v>
      </c>
      <c r="I432" s="191"/>
      <c r="J432" s="192">
        <f>ROUND(I432*H432,2)</f>
        <v>0</v>
      </c>
      <c r="K432" s="188" t="s">
        <v>159</v>
      </c>
      <c r="L432" s="58"/>
      <c r="M432" s="193" t="s">
        <v>22</v>
      </c>
      <c r="N432" s="194" t="s">
        <v>46</v>
      </c>
      <c r="O432" s="39"/>
      <c r="P432" s="195">
        <f>O432*H432</f>
        <v>0</v>
      </c>
      <c r="Q432" s="195">
        <v>0</v>
      </c>
      <c r="R432" s="195">
        <f>Q432*H432</f>
        <v>0</v>
      </c>
      <c r="S432" s="195">
        <v>0</v>
      </c>
      <c r="T432" s="196">
        <f>S432*H432</f>
        <v>0</v>
      </c>
      <c r="AR432" s="21" t="s">
        <v>231</v>
      </c>
      <c r="AT432" s="21" t="s">
        <v>155</v>
      </c>
      <c r="AU432" s="21" t="s">
        <v>84</v>
      </c>
      <c r="AY432" s="21" t="s">
        <v>153</v>
      </c>
      <c r="BE432" s="197">
        <f>IF(N432="základní",J432,0)</f>
        <v>0</v>
      </c>
      <c r="BF432" s="197">
        <f>IF(N432="snížená",J432,0)</f>
        <v>0</v>
      </c>
      <c r="BG432" s="197">
        <f>IF(N432="zákl. přenesená",J432,0)</f>
        <v>0</v>
      </c>
      <c r="BH432" s="197">
        <f>IF(N432="sníž. přenesená",J432,0)</f>
        <v>0</v>
      </c>
      <c r="BI432" s="197">
        <f>IF(N432="nulová",J432,0)</f>
        <v>0</v>
      </c>
      <c r="BJ432" s="21" t="s">
        <v>24</v>
      </c>
      <c r="BK432" s="197">
        <f>ROUND(I432*H432,2)</f>
        <v>0</v>
      </c>
      <c r="BL432" s="21" t="s">
        <v>231</v>
      </c>
      <c r="BM432" s="21" t="s">
        <v>839</v>
      </c>
    </row>
    <row r="433" spans="2:65" s="11" customFormat="1" ht="12">
      <c r="B433" s="198"/>
      <c r="C433" s="199"/>
      <c r="D433" s="200" t="s">
        <v>162</v>
      </c>
      <c r="E433" s="201" t="s">
        <v>22</v>
      </c>
      <c r="F433" s="202" t="s">
        <v>840</v>
      </c>
      <c r="G433" s="199"/>
      <c r="H433" s="203">
        <v>1.32</v>
      </c>
      <c r="I433" s="204"/>
      <c r="J433" s="199"/>
      <c r="K433" s="199"/>
      <c r="L433" s="205"/>
      <c r="M433" s="206"/>
      <c r="N433" s="207"/>
      <c r="O433" s="207"/>
      <c r="P433" s="207"/>
      <c r="Q433" s="207"/>
      <c r="R433" s="207"/>
      <c r="S433" s="207"/>
      <c r="T433" s="208"/>
      <c r="AT433" s="209" t="s">
        <v>162</v>
      </c>
      <c r="AU433" s="209" t="s">
        <v>84</v>
      </c>
      <c r="AV433" s="11" t="s">
        <v>84</v>
      </c>
      <c r="AW433" s="11" t="s">
        <v>164</v>
      </c>
      <c r="AX433" s="11" t="s">
        <v>24</v>
      </c>
      <c r="AY433" s="209" t="s">
        <v>153</v>
      </c>
    </row>
    <row r="434" spans="2:65" s="1" customFormat="1" ht="20.399999999999999" customHeight="1">
      <c r="B434" s="38"/>
      <c r="C434" s="217" t="s">
        <v>841</v>
      </c>
      <c r="D434" s="217" t="s">
        <v>279</v>
      </c>
      <c r="E434" s="218" t="s">
        <v>842</v>
      </c>
      <c r="F434" s="219" t="s">
        <v>843</v>
      </c>
      <c r="G434" s="220" t="s">
        <v>225</v>
      </c>
      <c r="H434" s="221">
        <v>1.452</v>
      </c>
      <c r="I434" s="222"/>
      <c r="J434" s="223">
        <f>ROUND(I434*H434,2)</f>
        <v>0</v>
      </c>
      <c r="K434" s="219" t="s">
        <v>159</v>
      </c>
      <c r="L434" s="224"/>
      <c r="M434" s="225" t="s">
        <v>22</v>
      </c>
      <c r="N434" s="226" t="s">
        <v>46</v>
      </c>
      <c r="O434" s="39"/>
      <c r="P434" s="195">
        <f>O434*H434</f>
        <v>0</v>
      </c>
      <c r="Q434" s="195">
        <v>2.8400000000000002E-2</v>
      </c>
      <c r="R434" s="195">
        <f>Q434*H434</f>
        <v>4.1236800000000004E-2</v>
      </c>
      <c r="S434" s="195">
        <v>0</v>
      </c>
      <c r="T434" s="196">
        <f>S434*H434</f>
        <v>0</v>
      </c>
      <c r="AR434" s="21" t="s">
        <v>325</v>
      </c>
      <c r="AT434" s="21" t="s">
        <v>279</v>
      </c>
      <c r="AU434" s="21" t="s">
        <v>84</v>
      </c>
      <c r="AY434" s="21" t="s">
        <v>153</v>
      </c>
      <c r="BE434" s="197">
        <f>IF(N434="základní",J434,0)</f>
        <v>0</v>
      </c>
      <c r="BF434" s="197">
        <f>IF(N434="snížená",J434,0)</f>
        <v>0</v>
      </c>
      <c r="BG434" s="197">
        <f>IF(N434="zákl. přenesená",J434,0)</f>
        <v>0</v>
      </c>
      <c r="BH434" s="197">
        <f>IF(N434="sníž. přenesená",J434,0)</f>
        <v>0</v>
      </c>
      <c r="BI434" s="197">
        <f>IF(N434="nulová",J434,0)</f>
        <v>0</v>
      </c>
      <c r="BJ434" s="21" t="s">
        <v>24</v>
      </c>
      <c r="BK434" s="197">
        <f>ROUND(I434*H434,2)</f>
        <v>0</v>
      </c>
      <c r="BL434" s="21" t="s">
        <v>231</v>
      </c>
      <c r="BM434" s="21" t="s">
        <v>844</v>
      </c>
    </row>
    <row r="435" spans="2:65" s="11" customFormat="1" ht="12">
      <c r="B435" s="198"/>
      <c r="C435" s="199"/>
      <c r="D435" s="200" t="s">
        <v>162</v>
      </c>
      <c r="E435" s="199"/>
      <c r="F435" s="202" t="s">
        <v>845</v>
      </c>
      <c r="G435" s="199"/>
      <c r="H435" s="203">
        <v>1.452</v>
      </c>
      <c r="I435" s="204"/>
      <c r="J435" s="199"/>
      <c r="K435" s="199"/>
      <c r="L435" s="205"/>
      <c r="M435" s="206"/>
      <c r="N435" s="207"/>
      <c r="O435" s="207"/>
      <c r="P435" s="207"/>
      <c r="Q435" s="207"/>
      <c r="R435" s="207"/>
      <c r="S435" s="207"/>
      <c r="T435" s="208"/>
      <c r="AT435" s="209" t="s">
        <v>162</v>
      </c>
      <c r="AU435" s="209" t="s">
        <v>84</v>
      </c>
      <c r="AV435" s="11" t="s">
        <v>84</v>
      </c>
      <c r="AW435" s="11" t="s">
        <v>6</v>
      </c>
      <c r="AX435" s="11" t="s">
        <v>24</v>
      </c>
      <c r="AY435" s="209" t="s">
        <v>153</v>
      </c>
    </row>
    <row r="436" spans="2:65" s="1" customFormat="1" ht="20.399999999999999" customHeight="1">
      <c r="B436" s="38"/>
      <c r="C436" s="186" t="s">
        <v>846</v>
      </c>
      <c r="D436" s="186" t="s">
        <v>155</v>
      </c>
      <c r="E436" s="187" t="s">
        <v>847</v>
      </c>
      <c r="F436" s="188" t="s">
        <v>848</v>
      </c>
      <c r="G436" s="189" t="s">
        <v>158</v>
      </c>
      <c r="H436" s="190">
        <v>0.55600000000000005</v>
      </c>
      <c r="I436" s="191"/>
      <c r="J436" s="192">
        <f>ROUND(I436*H436,2)</f>
        <v>0</v>
      </c>
      <c r="K436" s="188" t="s">
        <v>159</v>
      </c>
      <c r="L436" s="58"/>
      <c r="M436" s="193" t="s">
        <v>22</v>
      </c>
      <c r="N436" s="194" t="s">
        <v>46</v>
      </c>
      <c r="O436" s="39"/>
      <c r="P436" s="195">
        <f>O436*H436</f>
        <v>0</v>
      </c>
      <c r="Q436" s="195">
        <v>2.3367804999999998E-2</v>
      </c>
      <c r="R436" s="195">
        <f>Q436*H436</f>
        <v>1.2992499580000001E-2</v>
      </c>
      <c r="S436" s="195">
        <v>0</v>
      </c>
      <c r="T436" s="196">
        <f>S436*H436</f>
        <v>0</v>
      </c>
      <c r="AR436" s="21" t="s">
        <v>231</v>
      </c>
      <c r="AT436" s="21" t="s">
        <v>155</v>
      </c>
      <c r="AU436" s="21" t="s">
        <v>84</v>
      </c>
      <c r="AY436" s="21" t="s">
        <v>153</v>
      </c>
      <c r="BE436" s="197">
        <f>IF(N436="základní",J436,0)</f>
        <v>0</v>
      </c>
      <c r="BF436" s="197">
        <f>IF(N436="snížená",J436,0)</f>
        <v>0</v>
      </c>
      <c r="BG436" s="197">
        <f>IF(N436="zákl. přenesená",J436,0)</f>
        <v>0</v>
      </c>
      <c r="BH436" s="197">
        <f>IF(N436="sníž. přenesená",J436,0)</f>
        <v>0</v>
      </c>
      <c r="BI436" s="197">
        <f>IF(N436="nulová",J436,0)</f>
        <v>0</v>
      </c>
      <c r="BJ436" s="21" t="s">
        <v>24</v>
      </c>
      <c r="BK436" s="197">
        <f>ROUND(I436*H436,2)</f>
        <v>0</v>
      </c>
      <c r="BL436" s="21" t="s">
        <v>231</v>
      </c>
      <c r="BM436" s="21" t="s">
        <v>849</v>
      </c>
    </row>
    <row r="437" spans="2:65" s="11" customFormat="1" ht="12">
      <c r="B437" s="198"/>
      <c r="C437" s="199"/>
      <c r="D437" s="200" t="s">
        <v>162</v>
      </c>
      <c r="E437" s="201" t="s">
        <v>22</v>
      </c>
      <c r="F437" s="202" t="s">
        <v>850</v>
      </c>
      <c r="G437" s="199"/>
      <c r="H437" s="203">
        <v>0.55584</v>
      </c>
      <c r="I437" s="204"/>
      <c r="J437" s="199"/>
      <c r="K437" s="199"/>
      <c r="L437" s="205"/>
      <c r="M437" s="206"/>
      <c r="N437" s="207"/>
      <c r="O437" s="207"/>
      <c r="P437" s="207"/>
      <c r="Q437" s="207"/>
      <c r="R437" s="207"/>
      <c r="S437" s="207"/>
      <c r="T437" s="208"/>
      <c r="AT437" s="209" t="s">
        <v>162</v>
      </c>
      <c r="AU437" s="209" t="s">
        <v>84</v>
      </c>
      <c r="AV437" s="11" t="s">
        <v>84</v>
      </c>
      <c r="AW437" s="11" t="s">
        <v>164</v>
      </c>
      <c r="AX437" s="11" t="s">
        <v>75</v>
      </c>
      <c r="AY437" s="209" t="s">
        <v>153</v>
      </c>
    </row>
    <row r="438" spans="2:65" s="1" customFormat="1" ht="20.399999999999999" customHeight="1">
      <c r="B438" s="38"/>
      <c r="C438" s="186" t="s">
        <v>851</v>
      </c>
      <c r="D438" s="186" t="s">
        <v>155</v>
      </c>
      <c r="E438" s="187" t="s">
        <v>852</v>
      </c>
      <c r="F438" s="188" t="s">
        <v>853</v>
      </c>
      <c r="G438" s="189" t="s">
        <v>199</v>
      </c>
      <c r="H438" s="190">
        <v>0.373</v>
      </c>
      <c r="I438" s="191"/>
      <c r="J438" s="192">
        <f>ROUND(I438*H438,2)</f>
        <v>0</v>
      </c>
      <c r="K438" s="188" t="s">
        <v>159</v>
      </c>
      <c r="L438" s="58"/>
      <c r="M438" s="193" t="s">
        <v>22</v>
      </c>
      <c r="N438" s="194" t="s">
        <v>46</v>
      </c>
      <c r="O438" s="39"/>
      <c r="P438" s="195">
        <f>O438*H438</f>
        <v>0</v>
      </c>
      <c r="Q438" s="195">
        <v>0</v>
      </c>
      <c r="R438" s="195">
        <f>Q438*H438</f>
        <v>0</v>
      </c>
      <c r="S438" s="195">
        <v>0</v>
      </c>
      <c r="T438" s="196">
        <f>S438*H438</f>
        <v>0</v>
      </c>
      <c r="AR438" s="21" t="s">
        <v>231</v>
      </c>
      <c r="AT438" s="21" t="s">
        <v>155</v>
      </c>
      <c r="AU438" s="21" t="s">
        <v>84</v>
      </c>
      <c r="AY438" s="21" t="s">
        <v>153</v>
      </c>
      <c r="BE438" s="197">
        <f>IF(N438="základní",J438,0)</f>
        <v>0</v>
      </c>
      <c r="BF438" s="197">
        <f>IF(N438="snížená",J438,0)</f>
        <v>0</v>
      </c>
      <c r="BG438" s="197">
        <f>IF(N438="zákl. přenesená",J438,0)</f>
        <v>0</v>
      </c>
      <c r="BH438" s="197">
        <f>IF(N438="sníž. přenesená",J438,0)</f>
        <v>0</v>
      </c>
      <c r="BI438" s="197">
        <f>IF(N438="nulová",J438,0)</f>
        <v>0</v>
      </c>
      <c r="BJ438" s="21" t="s">
        <v>24</v>
      </c>
      <c r="BK438" s="197">
        <f>ROUND(I438*H438,2)</f>
        <v>0</v>
      </c>
      <c r="BL438" s="21" t="s">
        <v>231</v>
      </c>
      <c r="BM438" s="21" t="s">
        <v>854</v>
      </c>
    </row>
    <row r="439" spans="2:65" s="10" customFormat="1" ht="29.85" customHeight="1">
      <c r="B439" s="169"/>
      <c r="C439" s="170"/>
      <c r="D439" s="183" t="s">
        <v>74</v>
      </c>
      <c r="E439" s="184" t="s">
        <v>855</v>
      </c>
      <c r="F439" s="184" t="s">
        <v>856</v>
      </c>
      <c r="G439" s="170"/>
      <c r="H439" s="170"/>
      <c r="I439" s="173"/>
      <c r="J439" s="185">
        <f>BK439</f>
        <v>0</v>
      </c>
      <c r="K439" s="170"/>
      <c r="L439" s="175"/>
      <c r="M439" s="176"/>
      <c r="N439" s="177"/>
      <c r="O439" s="177"/>
      <c r="P439" s="178">
        <f>SUM(P440:P444)</f>
        <v>0</v>
      </c>
      <c r="Q439" s="177"/>
      <c r="R439" s="178">
        <f>SUM(R440:R444)</f>
        <v>1.40356864E-2</v>
      </c>
      <c r="S439" s="177"/>
      <c r="T439" s="179">
        <f>SUM(T440:T444)</f>
        <v>0</v>
      </c>
      <c r="AR439" s="180" t="s">
        <v>84</v>
      </c>
      <c r="AT439" s="181" t="s">
        <v>74</v>
      </c>
      <c r="AU439" s="181" t="s">
        <v>24</v>
      </c>
      <c r="AY439" s="180" t="s">
        <v>153</v>
      </c>
      <c r="BK439" s="182">
        <f>SUM(BK440:BK444)</f>
        <v>0</v>
      </c>
    </row>
    <row r="440" spans="2:65" s="1" customFormat="1" ht="28.8" customHeight="1">
      <c r="B440" s="38"/>
      <c r="C440" s="186" t="s">
        <v>857</v>
      </c>
      <c r="D440" s="186" t="s">
        <v>155</v>
      </c>
      <c r="E440" s="187" t="s">
        <v>858</v>
      </c>
      <c r="F440" s="188" t="s">
        <v>859</v>
      </c>
      <c r="G440" s="189" t="s">
        <v>225</v>
      </c>
      <c r="H440" s="190">
        <v>4.84</v>
      </c>
      <c r="I440" s="191"/>
      <c r="J440" s="192">
        <f>ROUND(I440*H440,2)</f>
        <v>0</v>
      </c>
      <c r="K440" s="188" t="s">
        <v>159</v>
      </c>
      <c r="L440" s="58"/>
      <c r="M440" s="193" t="s">
        <v>22</v>
      </c>
      <c r="N440" s="194" t="s">
        <v>46</v>
      </c>
      <c r="O440" s="39"/>
      <c r="P440" s="195">
        <f>O440*H440</f>
        <v>0</v>
      </c>
      <c r="Q440" s="195">
        <v>3.0696E-4</v>
      </c>
      <c r="R440" s="195">
        <f>Q440*H440</f>
        <v>1.4856863999999999E-3</v>
      </c>
      <c r="S440" s="195">
        <v>0</v>
      </c>
      <c r="T440" s="196">
        <f>S440*H440</f>
        <v>0</v>
      </c>
      <c r="AR440" s="21" t="s">
        <v>231</v>
      </c>
      <c r="AT440" s="21" t="s">
        <v>155</v>
      </c>
      <c r="AU440" s="21" t="s">
        <v>84</v>
      </c>
      <c r="AY440" s="21" t="s">
        <v>153</v>
      </c>
      <c r="BE440" s="197">
        <f>IF(N440="základní",J440,0)</f>
        <v>0</v>
      </c>
      <c r="BF440" s="197">
        <f>IF(N440="snížená",J440,0)</f>
        <v>0</v>
      </c>
      <c r="BG440" s="197">
        <f>IF(N440="zákl. přenesená",J440,0)</f>
        <v>0</v>
      </c>
      <c r="BH440" s="197">
        <f>IF(N440="sníž. přenesená",J440,0)</f>
        <v>0</v>
      </c>
      <c r="BI440" s="197">
        <f>IF(N440="nulová",J440,0)</f>
        <v>0</v>
      </c>
      <c r="BJ440" s="21" t="s">
        <v>24</v>
      </c>
      <c r="BK440" s="197">
        <f>ROUND(I440*H440,2)</f>
        <v>0</v>
      </c>
      <c r="BL440" s="21" t="s">
        <v>231</v>
      </c>
      <c r="BM440" s="21" t="s">
        <v>860</v>
      </c>
    </row>
    <row r="441" spans="2:65" s="11" customFormat="1" ht="12">
      <c r="B441" s="198"/>
      <c r="C441" s="199"/>
      <c r="D441" s="200" t="s">
        <v>162</v>
      </c>
      <c r="E441" s="201" t="s">
        <v>22</v>
      </c>
      <c r="F441" s="202" t="s">
        <v>861</v>
      </c>
      <c r="G441" s="199"/>
      <c r="H441" s="203">
        <v>4.84</v>
      </c>
      <c r="I441" s="204"/>
      <c r="J441" s="199"/>
      <c r="K441" s="199"/>
      <c r="L441" s="205"/>
      <c r="M441" s="206"/>
      <c r="N441" s="207"/>
      <c r="O441" s="207"/>
      <c r="P441" s="207"/>
      <c r="Q441" s="207"/>
      <c r="R441" s="207"/>
      <c r="S441" s="207"/>
      <c r="T441" s="208"/>
      <c r="AT441" s="209" t="s">
        <v>162</v>
      </c>
      <c r="AU441" s="209" t="s">
        <v>84</v>
      </c>
      <c r="AV441" s="11" t="s">
        <v>84</v>
      </c>
      <c r="AW441" s="11" t="s">
        <v>164</v>
      </c>
      <c r="AX441" s="11" t="s">
        <v>75</v>
      </c>
      <c r="AY441" s="209" t="s">
        <v>153</v>
      </c>
    </row>
    <row r="442" spans="2:65" s="1" customFormat="1" ht="20.399999999999999" customHeight="1">
      <c r="B442" s="38"/>
      <c r="C442" s="217" t="s">
        <v>862</v>
      </c>
      <c r="D442" s="217" t="s">
        <v>279</v>
      </c>
      <c r="E442" s="218" t="s">
        <v>863</v>
      </c>
      <c r="F442" s="219" t="s">
        <v>864</v>
      </c>
      <c r="G442" s="220" t="s">
        <v>328</v>
      </c>
      <c r="H442" s="221">
        <v>5</v>
      </c>
      <c r="I442" s="222"/>
      <c r="J442" s="223">
        <f>ROUND(I442*H442,2)</f>
        <v>0</v>
      </c>
      <c r="K442" s="219" t="s">
        <v>159</v>
      </c>
      <c r="L442" s="224"/>
      <c r="M442" s="225" t="s">
        <v>22</v>
      </c>
      <c r="N442" s="226" t="s">
        <v>46</v>
      </c>
      <c r="O442" s="39"/>
      <c r="P442" s="195">
        <f>O442*H442</f>
        <v>0</v>
      </c>
      <c r="Q442" s="195">
        <v>3.5E-4</v>
      </c>
      <c r="R442" s="195">
        <f>Q442*H442</f>
        <v>1.75E-3</v>
      </c>
      <c r="S442" s="195">
        <v>0</v>
      </c>
      <c r="T442" s="196">
        <f>S442*H442</f>
        <v>0</v>
      </c>
      <c r="AR442" s="21" t="s">
        <v>325</v>
      </c>
      <c r="AT442" s="21" t="s">
        <v>279</v>
      </c>
      <c r="AU442" s="21" t="s">
        <v>84</v>
      </c>
      <c r="AY442" s="21" t="s">
        <v>153</v>
      </c>
      <c r="BE442" s="197">
        <f>IF(N442="základní",J442,0)</f>
        <v>0</v>
      </c>
      <c r="BF442" s="197">
        <f>IF(N442="snížená",J442,0)</f>
        <v>0</v>
      </c>
      <c r="BG442" s="197">
        <f>IF(N442="zákl. přenesená",J442,0)</f>
        <v>0</v>
      </c>
      <c r="BH442" s="197">
        <f>IF(N442="sníž. přenesená",J442,0)</f>
        <v>0</v>
      </c>
      <c r="BI442" s="197">
        <f>IF(N442="nulová",J442,0)</f>
        <v>0</v>
      </c>
      <c r="BJ442" s="21" t="s">
        <v>24</v>
      </c>
      <c r="BK442" s="197">
        <f>ROUND(I442*H442,2)</f>
        <v>0</v>
      </c>
      <c r="BL442" s="21" t="s">
        <v>231</v>
      </c>
      <c r="BM442" s="21" t="s">
        <v>865</v>
      </c>
    </row>
    <row r="443" spans="2:65" s="1" customFormat="1" ht="20.399999999999999" customHeight="1">
      <c r="B443" s="38"/>
      <c r="C443" s="217" t="s">
        <v>866</v>
      </c>
      <c r="D443" s="217" t="s">
        <v>279</v>
      </c>
      <c r="E443" s="218" t="s">
        <v>867</v>
      </c>
      <c r="F443" s="219" t="s">
        <v>868</v>
      </c>
      <c r="G443" s="220" t="s">
        <v>328</v>
      </c>
      <c r="H443" s="221">
        <v>20</v>
      </c>
      <c r="I443" s="222"/>
      <c r="J443" s="223">
        <f>ROUND(I443*H443,2)</f>
        <v>0</v>
      </c>
      <c r="K443" s="219" t="s">
        <v>159</v>
      </c>
      <c r="L443" s="224"/>
      <c r="M443" s="225" t="s">
        <v>22</v>
      </c>
      <c r="N443" s="226" t="s">
        <v>46</v>
      </c>
      <c r="O443" s="39"/>
      <c r="P443" s="195">
        <f>O443*H443</f>
        <v>0</v>
      </c>
      <c r="Q443" s="195">
        <v>5.4000000000000001E-4</v>
      </c>
      <c r="R443" s="195">
        <f>Q443*H443</f>
        <v>1.0800000000000001E-2</v>
      </c>
      <c r="S443" s="195">
        <v>0</v>
      </c>
      <c r="T443" s="196">
        <f>S443*H443</f>
        <v>0</v>
      </c>
      <c r="AR443" s="21" t="s">
        <v>325</v>
      </c>
      <c r="AT443" s="21" t="s">
        <v>279</v>
      </c>
      <c r="AU443" s="21" t="s">
        <v>84</v>
      </c>
      <c r="AY443" s="21" t="s">
        <v>153</v>
      </c>
      <c r="BE443" s="197">
        <f>IF(N443="základní",J443,0)</f>
        <v>0</v>
      </c>
      <c r="BF443" s="197">
        <f>IF(N443="snížená",J443,0)</f>
        <v>0</v>
      </c>
      <c r="BG443" s="197">
        <f>IF(N443="zákl. přenesená",J443,0)</f>
        <v>0</v>
      </c>
      <c r="BH443" s="197">
        <f>IF(N443="sníž. přenesená",J443,0)</f>
        <v>0</v>
      </c>
      <c r="BI443" s="197">
        <f>IF(N443="nulová",J443,0)</f>
        <v>0</v>
      </c>
      <c r="BJ443" s="21" t="s">
        <v>24</v>
      </c>
      <c r="BK443" s="197">
        <f>ROUND(I443*H443,2)</f>
        <v>0</v>
      </c>
      <c r="BL443" s="21" t="s">
        <v>231</v>
      </c>
      <c r="BM443" s="21" t="s">
        <v>869</v>
      </c>
    </row>
    <row r="444" spans="2:65" s="1" customFormat="1" ht="20.399999999999999" customHeight="1">
      <c r="B444" s="38"/>
      <c r="C444" s="186" t="s">
        <v>870</v>
      </c>
      <c r="D444" s="186" t="s">
        <v>155</v>
      </c>
      <c r="E444" s="187" t="s">
        <v>871</v>
      </c>
      <c r="F444" s="188" t="s">
        <v>872</v>
      </c>
      <c r="G444" s="189" t="s">
        <v>199</v>
      </c>
      <c r="H444" s="190">
        <v>1.4E-2</v>
      </c>
      <c r="I444" s="191"/>
      <c r="J444" s="192">
        <f>ROUND(I444*H444,2)</f>
        <v>0</v>
      </c>
      <c r="K444" s="188" t="s">
        <v>159</v>
      </c>
      <c r="L444" s="58"/>
      <c r="M444" s="193" t="s">
        <v>22</v>
      </c>
      <c r="N444" s="194" t="s">
        <v>46</v>
      </c>
      <c r="O444" s="39"/>
      <c r="P444" s="195">
        <f>O444*H444</f>
        <v>0</v>
      </c>
      <c r="Q444" s="195">
        <v>0</v>
      </c>
      <c r="R444" s="195">
        <f>Q444*H444</f>
        <v>0</v>
      </c>
      <c r="S444" s="195">
        <v>0</v>
      </c>
      <c r="T444" s="196">
        <f>S444*H444</f>
        <v>0</v>
      </c>
      <c r="AR444" s="21" t="s">
        <v>231</v>
      </c>
      <c r="AT444" s="21" t="s">
        <v>155</v>
      </c>
      <c r="AU444" s="21" t="s">
        <v>84</v>
      </c>
      <c r="AY444" s="21" t="s">
        <v>153</v>
      </c>
      <c r="BE444" s="197">
        <f>IF(N444="základní",J444,0)</f>
        <v>0</v>
      </c>
      <c r="BF444" s="197">
        <f>IF(N444="snížená",J444,0)</f>
        <v>0</v>
      </c>
      <c r="BG444" s="197">
        <f>IF(N444="zákl. přenesená",J444,0)</f>
        <v>0</v>
      </c>
      <c r="BH444" s="197">
        <f>IF(N444="sníž. přenesená",J444,0)</f>
        <v>0</v>
      </c>
      <c r="BI444" s="197">
        <f>IF(N444="nulová",J444,0)</f>
        <v>0</v>
      </c>
      <c r="BJ444" s="21" t="s">
        <v>24</v>
      </c>
      <c r="BK444" s="197">
        <f>ROUND(I444*H444,2)</f>
        <v>0</v>
      </c>
      <c r="BL444" s="21" t="s">
        <v>231</v>
      </c>
      <c r="BM444" s="21" t="s">
        <v>873</v>
      </c>
    </row>
    <row r="445" spans="2:65" s="10" customFormat="1" ht="29.85" customHeight="1">
      <c r="B445" s="169"/>
      <c r="C445" s="170"/>
      <c r="D445" s="183" t="s">
        <v>74</v>
      </c>
      <c r="E445" s="184" t="s">
        <v>874</v>
      </c>
      <c r="F445" s="184" t="s">
        <v>875</v>
      </c>
      <c r="G445" s="170"/>
      <c r="H445" s="170"/>
      <c r="I445" s="173"/>
      <c r="J445" s="185">
        <f>BK445</f>
        <v>0</v>
      </c>
      <c r="K445" s="170"/>
      <c r="L445" s="175"/>
      <c r="M445" s="176"/>
      <c r="N445" s="177"/>
      <c r="O445" s="177"/>
      <c r="P445" s="178">
        <f>SUM(P446:P483)</f>
        <v>0</v>
      </c>
      <c r="Q445" s="177"/>
      <c r="R445" s="178">
        <f>SUM(R446:R483)</f>
        <v>8.6388800000000002E-2</v>
      </c>
      <c r="S445" s="177"/>
      <c r="T445" s="179">
        <f>SUM(T446:T483)</f>
        <v>2.7648499999999999E-2</v>
      </c>
      <c r="AR445" s="180" t="s">
        <v>84</v>
      </c>
      <c r="AT445" s="181" t="s">
        <v>74</v>
      </c>
      <c r="AU445" s="181" t="s">
        <v>24</v>
      </c>
      <c r="AY445" s="180" t="s">
        <v>153</v>
      </c>
      <c r="BK445" s="182">
        <f>SUM(BK446:BK483)</f>
        <v>0</v>
      </c>
    </row>
    <row r="446" spans="2:65" s="1" customFormat="1" ht="20.399999999999999" customHeight="1">
      <c r="B446" s="38"/>
      <c r="C446" s="186" t="s">
        <v>876</v>
      </c>
      <c r="D446" s="186" t="s">
        <v>155</v>
      </c>
      <c r="E446" s="187" t="s">
        <v>877</v>
      </c>
      <c r="F446" s="188" t="s">
        <v>878</v>
      </c>
      <c r="G446" s="189" t="s">
        <v>328</v>
      </c>
      <c r="H446" s="190">
        <v>2.5</v>
      </c>
      <c r="I446" s="191"/>
      <c r="J446" s="192">
        <f>ROUND(I446*H446,2)</f>
        <v>0</v>
      </c>
      <c r="K446" s="188" t="s">
        <v>159</v>
      </c>
      <c r="L446" s="58"/>
      <c r="M446" s="193" t="s">
        <v>22</v>
      </c>
      <c r="N446" s="194" t="s">
        <v>46</v>
      </c>
      <c r="O446" s="39"/>
      <c r="P446" s="195">
        <f>O446*H446</f>
        <v>0</v>
      </c>
      <c r="Q446" s="195">
        <v>0</v>
      </c>
      <c r="R446" s="195">
        <f>Q446*H446</f>
        <v>0</v>
      </c>
      <c r="S446" s="195">
        <v>2.2300000000000002E-3</v>
      </c>
      <c r="T446" s="196">
        <f>S446*H446</f>
        <v>5.5750000000000001E-3</v>
      </c>
      <c r="AR446" s="21" t="s">
        <v>231</v>
      </c>
      <c r="AT446" s="21" t="s">
        <v>155</v>
      </c>
      <c r="AU446" s="21" t="s">
        <v>84</v>
      </c>
      <c r="AY446" s="21" t="s">
        <v>153</v>
      </c>
      <c r="BE446" s="197">
        <f>IF(N446="základní",J446,0)</f>
        <v>0</v>
      </c>
      <c r="BF446" s="197">
        <f>IF(N446="snížená",J446,0)</f>
        <v>0</v>
      </c>
      <c r="BG446" s="197">
        <f>IF(N446="zákl. přenesená",J446,0)</f>
        <v>0</v>
      </c>
      <c r="BH446" s="197">
        <f>IF(N446="sníž. přenesená",J446,0)</f>
        <v>0</v>
      </c>
      <c r="BI446" s="197">
        <f>IF(N446="nulová",J446,0)</f>
        <v>0</v>
      </c>
      <c r="BJ446" s="21" t="s">
        <v>24</v>
      </c>
      <c r="BK446" s="197">
        <f>ROUND(I446*H446,2)</f>
        <v>0</v>
      </c>
      <c r="BL446" s="21" t="s">
        <v>231</v>
      </c>
      <c r="BM446" s="21" t="s">
        <v>879</v>
      </c>
    </row>
    <row r="447" spans="2:65" s="1" customFormat="1" ht="12">
      <c r="B447" s="38"/>
      <c r="C447" s="60"/>
      <c r="D447" s="200" t="s">
        <v>240</v>
      </c>
      <c r="E447" s="60"/>
      <c r="F447" s="229" t="s">
        <v>880</v>
      </c>
      <c r="G447" s="60"/>
      <c r="H447" s="60"/>
      <c r="I447" s="156"/>
      <c r="J447" s="60"/>
      <c r="K447" s="60"/>
      <c r="L447" s="58"/>
      <c r="M447" s="215"/>
      <c r="N447" s="39"/>
      <c r="O447" s="39"/>
      <c r="P447" s="39"/>
      <c r="Q447" s="39"/>
      <c r="R447" s="39"/>
      <c r="S447" s="39"/>
      <c r="T447" s="75"/>
      <c r="AT447" s="21" t="s">
        <v>240</v>
      </c>
      <c r="AU447" s="21" t="s">
        <v>84</v>
      </c>
    </row>
    <row r="448" spans="2:65" s="1" customFormat="1" ht="20.399999999999999" customHeight="1">
      <c r="B448" s="38"/>
      <c r="C448" s="186" t="s">
        <v>881</v>
      </c>
      <c r="D448" s="186" t="s">
        <v>155</v>
      </c>
      <c r="E448" s="187" t="s">
        <v>882</v>
      </c>
      <c r="F448" s="188" t="s">
        <v>883</v>
      </c>
      <c r="G448" s="189" t="s">
        <v>328</v>
      </c>
      <c r="H448" s="190">
        <v>2.5</v>
      </c>
      <c r="I448" s="191"/>
      <c r="J448" s="192">
        <f>ROUND(I448*H448,2)</f>
        <v>0</v>
      </c>
      <c r="K448" s="188" t="s">
        <v>159</v>
      </c>
      <c r="L448" s="58"/>
      <c r="M448" s="193" t="s">
        <v>22</v>
      </c>
      <c r="N448" s="194" t="s">
        <v>46</v>
      </c>
      <c r="O448" s="39"/>
      <c r="P448" s="195">
        <f>O448*H448</f>
        <v>0</v>
      </c>
      <c r="Q448" s="195">
        <v>0</v>
      </c>
      <c r="R448" s="195">
        <f>Q448*H448</f>
        <v>0</v>
      </c>
      <c r="S448" s="195">
        <v>2.5999999999999999E-3</v>
      </c>
      <c r="T448" s="196">
        <f>S448*H448</f>
        <v>6.4999999999999997E-3</v>
      </c>
      <c r="AR448" s="21" t="s">
        <v>231</v>
      </c>
      <c r="AT448" s="21" t="s">
        <v>155</v>
      </c>
      <c r="AU448" s="21" t="s">
        <v>84</v>
      </c>
      <c r="AY448" s="21" t="s">
        <v>153</v>
      </c>
      <c r="BE448" s="197">
        <f>IF(N448="základní",J448,0)</f>
        <v>0</v>
      </c>
      <c r="BF448" s="197">
        <f>IF(N448="snížená",J448,0)</f>
        <v>0</v>
      </c>
      <c r="BG448" s="197">
        <f>IF(N448="zákl. přenesená",J448,0)</f>
        <v>0</v>
      </c>
      <c r="BH448" s="197">
        <f>IF(N448="sníž. přenesená",J448,0)</f>
        <v>0</v>
      </c>
      <c r="BI448" s="197">
        <f>IF(N448="nulová",J448,0)</f>
        <v>0</v>
      </c>
      <c r="BJ448" s="21" t="s">
        <v>24</v>
      </c>
      <c r="BK448" s="197">
        <f>ROUND(I448*H448,2)</f>
        <v>0</v>
      </c>
      <c r="BL448" s="21" t="s">
        <v>231</v>
      </c>
      <c r="BM448" s="21" t="s">
        <v>884</v>
      </c>
    </row>
    <row r="449" spans="2:65" s="1" customFormat="1" ht="12">
      <c r="B449" s="38"/>
      <c r="C449" s="60"/>
      <c r="D449" s="200" t="s">
        <v>240</v>
      </c>
      <c r="E449" s="60"/>
      <c r="F449" s="229" t="s">
        <v>885</v>
      </c>
      <c r="G449" s="60"/>
      <c r="H449" s="60"/>
      <c r="I449" s="156"/>
      <c r="J449" s="60"/>
      <c r="K449" s="60"/>
      <c r="L449" s="58"/>
      <c r="M449" s="215"/>
      <c r="N449" s="39"/>
      <c r="O449" s="39"/>
      <c r="P449" s="39"/>
      <c r="Q449" s="39"/>
      <c r="R449" s="39"/>
      <c r="S449" s="39"/>
      <c r="T449" s="75"/>
      <c r="AT449" s="21" t="s">
        <v>240</v>
      </c>
      <c r="AU449" s="21" t="s">
        <v>84</v>
      </c>
    </row>
    <row r="450" spans="2:65" s="1" customFormat="1" ht="20.399999999999999" customHeight="1">
      <c r="B450" s="38"/>
      <c r="C450" s="186" t="s">
        <v>886</v>
      </c>
      <c r="D450" s="186" t="s">
        <v>155</v>
      </c>
      <c r="E450" s="187" t="s">
        <v>877</v>
      </c>
      <c r="F450" s="188" t="s">
        <v>878</v>
      </c>
      <c r="G450" s="189" t="s">
        <v>328</v>
      </c>
      <c r="H450" s="190">
        <v>4.4000000000000004</v>
      </c>
      <c r="I450" s="191"/>
      <c r="J450" s="192">
        <f>ROUND(I450*H450,2)</f>
        <v>0</v>
      </c>
      <c r="K450" s="188" t="s">
        <v>159</v>
      </c>
      <c r="L450" s="58"/>
      <c r="M450" s="193" t="s">
        <v>22</v>
      </c>
      <c r="N450" s="194" t="s">
        <v>46</v>
      </c>
      <c r="O450" s="39"/>
      <c r="P450" s="195">
        <f>O450*H450</f>
        <v>0</v>
      </c>
      <c r="Q450" s="195">
        <v>0</v>
      </c>
      <c r="R450" s="195">
        <f>Q450*H450</f>
        <v>0</v>
      </c>
      <c r="S450" s="195">
        <v>2.2300000000000002E-3</v>
      </c>
      <c r="T450" s="196">
        <f>S450*H450</f>
        <v>9.8120000000000013E-3</v>
      </c>
      <c r="AR450" s="21" t="s">
        <v>231</v>
      </c>
      <c r="AT450" s="21" t="s">
        <v>155</v>
      </c>
      <c r="AU450" s="21" t="s">
        <v>84</v>
      </c>
      <c r="AY450" s="21" t="s">
        <v>153</v>
      </c>
      <c r="BE450" s="197">
        <f>IF(N450="základní",J450,0)</f>
        <v>0</v>
      </c>
      <c r="BF450" s="197">
        <f>IF(N450="snížená",J450,0)</f>
        <v>0</v>
      </c>
      <c r="BG450" s="197">
        <f>IF(N450="zákl. přenesená",J450,0)</f>
        <v>0</v>
      </c>
      <c r="BH450" s="197">
        <f>IF(N450="sníž. přenesená",J450,0)</f>
        <v>0</v>
      </c>
      <c r="BI450" s="197">
        <f>IF(N450="nulová",J450,0)</f>
        <v>0</v>
      </c>
      <c r="BJ450" s="21" t="s">
        <v>24</v>
      </c>
      <c r="BK450" s="197">
        <f>ROUND(I450*H450,2)</f>
        <v>0</v>
      </c>
      <c r="BL450" s="21" t="s">
        <v>231</v>
      </c>
      <c r="BM450" s="21" t="s">
        <v>887</v>
      </c>
    </row>
    <row r="451" spans="2:65" s="1" customFormat="1" ht="12">
      <c r="B451" s="38"/>
      <c r="C451" s="60"/>
      <c r="D451" s="210" t="s">
        <v>240</v>
      </c>
      <c r="E451" s="60"/>
      <c r="F451" s="214" t="s">
        <v>880</v>
      </c>
      <c r="G451" s="60"/>
      <c r="H451" s="60"/>
      <c r="I451" s="156"/>
      <c r="J451" s="60"/>
      <c r="K451" s="60"/>
      <c r="L451" s="58"/>
      <c r="M451" s="215"/>
      <c r="N451" s="39"/>
      <c r="O451" s="39"/>
      <c r="P451" s="39"/>
      <c r="Q451" s="39"/>
      <c r="R451" s="39"/>
      <c r="S451" s="39"/>
      <c r="T451" s="75"/>
      <c r="AT451" s="21" t="s">
        <v>240</v>
      </c>
      <c r="AU451" s="21" t="s">
        <v>84</v>
      </c>
    </row>
    <row r="452" spans="2:65" s="11" customFormat="1" ht="12">
      <c r="B452" s="198"/>
      <c r="C452" s="199"/>
      <c r="D452" s="200" t="s">
        <v>162</v>
      </c>
      <c r="E452" s="201" t="s">
        <v>22</v>
      </c>
      <c r="F452" s="202" t="s">
        <v>888</v>
      </c>
      <c r="G452" s="199"/>
      <c r="H452" s="203">
        <v>4.4000000000000004</v>
      </c>
      <c r="I452" s="204"/>
      <c r="J452" s="199"/>
      <c r="K452" s="199"/>
      <c r="L452" s="205"/>
      <c r="M452" s="206"/>
      <c r="N452" s="207"/>
      <c r="O452" s="207"/>
      <c r="P452" s="207"/>
      <c r="Q452" s="207"/>
      <c r="R452" s="207"/>
      <c r="S452" s="207"/>
      <c r="T452" s="208"/>
      <c r="AT452" s="209" t="s">
        <v>162</v>
      </c>
      <c r="AU452" s="209" t="s">
        <v>84</v>
      </c>
      <c r="AV452" s="11" t="s">
        <v>84</v>
      </c>
      <c r="AW452" s="11" t="s">
        <v>164</v>
      </c>
      <c r="AX452" s="11" t="s">
        <v>75</v>
      </c>
      <c r="AY452" s="209" t="s">
        <v>153</v>
      </c>
    </row>
    <row r="453" spans="2:65" s="1" customFormat="1" ht="20.399999999999999" customHeight="1">
      <c r="B453" s="38"/>
      <c r="C453" s="186" t="s">
        <v>889</v>
      </c>
      <c r="D453" s="186" t="s">
        <v>155</v>
      </c>
      <c r="E453" s="187" t="s">
        <v>890</v>
      </c>
      <c r="F453" s="188" t="s">
        <v>891</v>
      </c>
      <c r="G453" s="189" t="s">
        <v>328</v>
      </c>
      <c r="H453" s="190">
        <v>3.45</v>
      </c>
      <c r="I453" s="191"/>
      <c r="J453" s="192">
        <f>ROUND(I453*H453,2)</f>
        <v>0</v>
      </c>
      <c r="K453" s="188" t="s">
        <v>159</v>
      </c>
      <c r="L453" s="58"/>
      <c r="M453" s="193" t="s">
        <v>22</v>
      </c>
      <c r="N453" s="194" t="s">
        <v>46</v>
      </c>
      <c r="O453" s="39"/>
      <c r="P453" s="195">
        <f>O453*H453</f>
        <v>0</v>
      </c>
      <c r="Q453" s="195">
        <v>0</v>
      </c>
      <c r="R453" s="195">
        <f>Q453*H453</f>
        <v>0</v>
      </c>
      <c r="S453" s="195">
        <v>1.67E-3</v>
      </c>
      <c r="T453" s="196">
        <f>S453*H453</f>
        <v>5.7615000000000001E-3</v>
      </c>
      <c r="AR453" s="21" t="s">
        <v>231</v>
      </c>
      <c r="AT453" s="21" t="s">
        <v>155</v>
      </c>
      <c r="AU453" s="21" t="s">
        <v>84</v>
      </c>
      <c r="AY453" s="21" t="s">
        <v>153</v>
      </c>
      <c r="BE453" s="197">
        <f>IF(N453="základní",J453,0)</f>
        <v>0</v>
      </c>
      <c r="BF453" s="197">
        <f>IF(N453="snížená",J453,0)</f>
        <v>0</v>
      </c>
      <c r="BG453" s="197">
        <f>IF(N453="zákl. přenesená",J453,0)</f>
        <v>0</v>
      </c>
      <c r="BH453" s="197">
        <f>IF(N453="sníž. přenesená",J453,0)</f>
        <v>0</v>
      </c>
      <c r="BI453" s="197">
        <f>IF(N453="nulová",J453,0)</f>
        <v>0</v>
      </c>
      <c r="BJ453" s="21" t="s">
        <v>24</v>
      </c>
      <c r="BK453" s="197">
        <f>ROUND(I453*H453,2)</f>
        <v>0</v>
      </c>
      <c r="BL453" s="21" t="s">
        <v>231</v>
      </c>
      <c r="BM453" s="21" t="s">
        <v>892</v>
      </c>
    </row>
    <row r="454" spans="2:65" s="1" customFormat="1" ht="12">
      <c r="B454" s="38"/>
      <c r="C454" s="60"/>
      <c r="D454" s="210" t="s">
        <v>240</v>
      </c>
      <c r="E454" s="60"/>
      <c r="F454" s="214" t="s">
        <v>893</v>
      </c>
      <c r="G454" s="60"/>
      <c r="H454" s="60"/>
      <c r="I454" s="156"/>
      <c r="J454" s="60"/>
      <c r="K454" s="60"/>
      <c r="L454" s="58"/>
      <c r="M454" s="215"/>
      <c r="N454" s="39"/>
      <c r="O454" s="39"/>
      <c r="P454" s="39"/>
      <c r="Q454" s="39"/>
      <c r="R454" s="39"/>
      <c r="S454" s="39"/>
      <c r="T454" s="75"/>
      <c r="AT454" s="21" t="s">
        <v>240</v>
      </c>
      <c r="AU454" s="21" t="s">
        <v>84</v>
      </c>
    </row>
    <row r="455" spans="2:65" s="11" customFormat="1" ht="12">
      <c r="B455" s="198"/>
      <c r="C455" s="199"/>
      <c r="D455" s="210" t="s">
        <v>162</v>
      </c>
      <c r="E455" s="211" t="s">
        <v>22</v>
      </c>
      <c r="F455" s="212" t="s">
        <v>894</v>
      </c>
      <c r="G455" s="199"/>
      <c r="H455" s="213">
        <v>2.2999999999999998</v>
      </c>
      <c r="I455" s="204"/>
      <c r="J455" s="199"/>
      <c r="K455" s="199"/>
      <c r="L455" s="205"/>
      <c r="M455" s="206"/>
      <c r="N455" s="207"/>
      <c r="O455" s="207"/>
      <c r="P455" s="207"/>
      <c r="Q455" s="207"/>
      <c r="R455" s="207"/>
      <c r="S455" s="207"/>
      <c r="T455" s="208"/>
      <c r="AT455" s="209" t="s">
        <v>162</v>
      </c>
      <c r="AU455" s="209" t="s">
        <v>84</v>
      </c>
      <c r="AV455" s="11" t="s">
        <v>84</v>
      </c>
      <c r="AW455" s="11" t="s">
        <v>164</v>
      </c>
      <c r="AX455" s="11" t="s">
        <v>75</v>
      </c>
      <c r="AY455" s="209" t="s">
        <v>153</v>
      </c>
    </row>
    <row r="456" spans="2:65" s="11" customFormat="1" ht="12">
      <c r="B456" s="198"/>
      <c r="C456" s="199"/>
      <c r="D456" s="200" t="s">
        <v>162</v>
      </c>
      <c r="E456" s="201" t="s">
        <v>22</v>
      </c>
      <c r="F456" s="202" t="s">
        <v>895</v>
      </c>
      <c r="G456" s="199"/>
      <c r="H456" s="203">
        <v>1.1499999999999999</v>
      </c>
      <c r="I456" s="204"/>
      <c r="J456" s="199"/>
      <c r="K456" s="199"/>
      <c r="L456" s="205"/>
      <c r="M456" s="206"/>
      <c r="N456" s="207"/>
      <c r="O456" s="207"/>
      <c r="P456" s="207"/>
      <c r="Q456" s="207"/>
      <c r="R456" s="207"/>
      <c r="S456" s="207"/>
      <c r="T456" s="208"/>
      <c r="AT456" s="209" t="s">
        <v>162</v>
      </c>
      <c r="AU456" s="209" t="s">
        <v>84</v>
      </c>
      <c r="AV456" s="11" t="s">
        <v>84</v>
      </c>
      <c r="AW456" s="11" t="s">
        <v>164</v>
      </c>
      <c r="AX456" s="11" t="s">
        <v>75</v>
      </c>
      <c r="AY456" s="209" t="s">
        <v>153</v>
      </c>
    </row>
    <row r="457" spans="2:65" s="1" customFormat="1" ht="20.399999999999999" customHeight="1">
      <c r="B457" s="38"/>
      <c r="C457" s="186" t="s">
        <v>896</v>
      </c>
      <c r="D457" s="186" t="s">
        <v>155</v>
      </c>
      <c r="E457" s="187" t="s">
        <v>897</v>
      </c>
      <c r="F457" s="188" t="s">
        <v>898</v>
      </c>
      <c r="G457" s="189" t="s">
        <v>328</v>
      </c>
      <c r="H457" s="190">
        <v>5.22</v>
      </c>
      <c r="I457" s="191"/>
      <c r="J457" s="192">
        <f>ROUND(I457*H457,2)</f>
        <v>0</v>
      </c>
      <c r="K457" s="188" t="s">
        <v>159</v>
      </c>
      <c r="L457" s="58"/>
      <c r="M457" s="193" t="s">
        <v>22</v>
      </c>
      <c r="N457" s="194" t="s">
        <v>46</v>
      </c>
      <c r="O457" s="39"/>
      <c r="P457" s="195">
        <f>O457*H457</f>
        <v>0</v>
      </c>
      <c r="Q457" s="195">
        <v>0</v>
      </c>
      <c r="R457" s="195">
        <f>Q457*H457</f>
        <v>0</v>
      </c>
      <c r="S457" s="195">
        <v>0</v>
      </c>
      <c r="T457" s="196">
        <f>S457*H457</f>
        <v>0</v>
      </c>
      <c r="AR457" s="21" t="s">
        <v>231</v>
      </c>
      <c r="AT457" s="21" t="s">
        <v>155</v>
      </c>
      <c r="AU457" s="21" t="s">
        <v>84</v>
      </c>
      <c r="AY457" s="21" t="s">
        <v>153</v>
      </c>
      <c r="BE457" s="197">
        <f>IF(N457="základní",J457,0)</f>
        <v>0</v>
      </c>
      <c r="BF457" s="197">
        <f>IF(N457="snížená",J457,0)</f>
        <v>0</v>
      </c>
      <c r="BG457" s="197">
        <f>IF(N457="zákl. přenesená",J457,0)</f>
        <v>0</v>
      </c>
      <c r="BH457" s="197">
        <f>IF(N457="sníž. přenesená",J457,0)</f>
        <v>0</v>
      </c>
      <c r="BI457" s="197">
        <f>IF(N457="nulová",J457,0)</f>
        <v>0</v>
      </c>
      <c r="BJ457" s="21" t="s">
        <v>24</v>
      </c>
      <c r="BK457" s="197">
        <f>ROUND(I457*H457,2)</f>
        <v>0</v>
      </c>
      <c r="BL457" s="21" t="s">
        <v>231</v>
      </c>
      <c r="BM457" s="21" t="s">
        <v>899</v>
      </c>
    </row>
    <row r="458" spans="2:65" s="1" customFormat="1" ht="12">
      <c r="B458" s="38"/>
      <c r="C458" s="60"/>
      <c r="D458" s="210" t="s">
        <v>240</v>
      </c>
      <c r="E458" s="60"/>
      <c r="F458" s="214" t="s">
        <v>900</v>
      </c>
      <c r="G458" s="60"/>
      <c r="H458" s="60"/>
      <c r="I458" s="156"/>
      <c r="J458" s="60"/>
      <c r="K458" s="60"/>
      <c r="L458" s="58"/>
      <c r="M458" s="215"/>
      <c r="N458" s="39"/>
      <c r="O458" s="39"/>
      <c r="P458" s="39"/>
      <c r="Q458" s="39"/>
      <c r="R458" s="39"/>
      <c r="S458" s="39"/>
      <c r="T458" s="75"/>
      <c r="AT458" s="21" t="s">
        <v>240</v>
      </c>
      <c r="AU458" s="21" t="s">
        <v>84</v>
      </c>
    </row>
    <row r="459" spans="2:65" s="11" customFormat="1" ht="12">
      <c r="B459" s="198"/>
      <c r="C459" s="199"/>
      <c r="D459" s="210" t="s">
        <v>162</v>
      </c>
      <c r="E459" s="211" t="s">
        <v>22</v>
      </c>
      <c r="F459" s="212" t="s">
        <v>901</v>
      </c>
      <c r="G459" s="199"/>
      <c r="H459" s="213">
        <v>3.5</v>
      </c>
      <c r="I459" s="204"/>
      <c r="J459" s="199"/>
      <c r="K459" s="199"/>
      <c r="L459" s="205"/>
      <c r="M459" s="206"/>
      <c r="N459" s="207"/>
      <c r="O459" s="207"/>
      <c r="P459" s="207"/>
      <c r="Q459" s="207"/>
      <c r="R459" s="207"/>
      <c r="S459" s="207"/>
      <c r="T459" s="208"/>
      <c r="AT459" s="209" t="s">
        <v>162</v>
      </c>
      <c r="AU459" s="209" t="s">
        <v>84</v>
      </c>
      <c r="AV459" s="11" t="s">
        <v>84</v>
      </c>
      <c r="AW459" s="11" t="s">
        <v>164</v>
      </c>
      <c r="AX459" s="11" t="s">
        <v>75</v>
      </c>
      <c r="AY459" s="209" t="s">
        <v>153</v>
      </c>
    </row>
    <row r="460" spans="2:65" s="11" customFormat="1" ht="12">
      <c r="B460" s="198"/>
      <c r="C460" s="199"/>
      <c r="D460" s="200" t="s">
        <v>162</v>
      </c>
      <c r="E460" s="201" t="s">
        <v>22</v>
      </c>
      <c r="F460" s="202" t="s">
        <v>902</v>
      </c>
      <c r="G460" s="199"/>
      <c r="H460" s="203">
        <v>1.72</v>
      </c>
      <c r="I460" s="204"/>
      <c r="J460" s="199"/>
      <c r="K460" s="199"/>
      <c r="L460" s="205"/>
      <c r="M460" s="206"/>
      <c r="N460" s="207"/>
      <c r="O460" s="207"/>
      <c r="P460" s="207"/>
      <c r="Q460" s="207"/>
      <c r="R460" s="207"/>
      <c r="S460" s="207"/>
      <c r="T460" s="208"/>
      <c r="AT460" s="209" t="s">
        <v>162</v>
      </c>
      <c r="AU460" s="209" t="s">
        <v>84</v>
      </c>
      <c r="AV460" s="11" t="s">
        <v>84</v>
      </c>
      <c r="AW460" s="11" t="s">
        <v>164</v>
      </c>
      <c r="AX460" s="11" t="s">
        <v>75</v>
      </c>
      <c r="AY460" s="209" t="s">
        <v>153</v>
      </c>
    </row>
    <row r="461" spans="2:65" s="1" customFormat="1" ht="28.8" customHeight="1">
      <c r="B461" s="38"/>
      <c r="C461" s="186" t="s">
        <v>903</v>
      </c>
      <c r="D461" s="186" t="s">
        <v>155</v>
      </c>
      <c r="E461" s="187" t="s">
        <v>904</v>
      </c>
      <c r="F461" s="188" t="s">
        <v>905</v>
      </c>
      <c r="G461" s="189" t="s">
        <v>225</v>
      </c>
      <c r="H461" s="190">
        <v>4.84</v>
      </c>
      <c r="I461" s="191"/>
      <c r="J461" s="192">
        <f>ROUND(I461*H461,2)</f>
        <v>0</v>
      </c>
      <c r="K461" s="188" t="s">
        <v>159</v>
      </c>
      <c r="L461" s="58"/>
      <c r="M461" s="193" t="s">
        <v>22</v>
      </c>
      <c r="N461" s="194" t="s">
        <v>46</v>
      </c>
      <c r="O461" s="39"/>
      <c r="P461" s="195">
        <f>O461*H461</f>
        <v>0</v>
      </c>
      <c r="Q461" s="195">
        <v>6.8199999999999997E-3</v>
      </c>
      <c r="R461" s="195">
        <f>Q461*H461</f>
        <v>3.3008799999999998E-2</v>
      </c>
      <c r="S461" s="195">
        <v>0</v>
      </c>
      <c r="T461" s="196">
        <f>S461*H461</f>
        <v>0</v>
      </c>
      <c r="AR461" s="21" t="s">
        <v>231</v>
      </c>
      <c r="AT461" s="21" t="s">
        <v>155</v>
      </c>
      <c r="AU461" s="21" t="s">
        <v>84</v>
      </c>
      <c r="AY461" s="21" t="s">
        <v>153</v>
      </c>
      <c r="BE461" s="197">
        <f>IF(N461="základní",J461,0)</f>
        <v>0</v>
      </c>
      <c r="BF461" s="197">
        <f>IF(N461="snížená",J461,0)</f>
        <v>0</v>
      </c>
      <c r="BG461" s="197">
        <f>IF(N461="zákl. přenesená",J461,0)</f>
        <v>0</v>
      </c>
      <c r="BH461" s="197">
        <f>IF(N461="sníž. přenesená",J461,0)</f>
        <v>0</v>
      </c>
      <c r="BI461" s="197">
        <f>IF(N461="nulová",J461,0)</f>
        <v>0</v>
      </c>
      <c r="BJ461" s="21" t="s">
        <v>24</v>
      </c>
      <c r="BK461" s="197">
        <f>ROUND(I461*H461,2)</f>
        <v>0</v>
      </c>
      <c r="BL461" s="21" t="s">
        <v>231</v>
      </c>
      <c r="BM461" s="21" t="s">
        <v>906</v>
      </c>
    </row>
    <row r="462" spans="2:65" s="1" customFormat="1" ht="36">
      <c r="B462" s="38"/>
      <c r="C462" s="60"/>
      <c r="D462" s="210" t="s">
        <v>240</v>
      </c>
      <c r="E462" s="60"/>
      <c r="F462" s="214" t="s">
        <v>907</v>
      </c>
      <c r="G462" s="60"/>
      <c r="H462" s="60"/>
      <c r="I462" s="156"/>
      <c r="J462" s="60"/>
      <c r="K462" s="60"/>
      <c r="L462" s="58"/>
      <c r="M462" s="215"/>
      <c r="N462" s="39"/>
      <c r="O462" s="39"/>
      <c r="P462" s="39"/>
      <c r="Q462" s="39"/>
      <c r="R462" s="39"/>
      <c r="S462" s="39"/>
      <c r="T462" s="75"/>
      <c r="AT462" s="21" t="s">
        <v>240</v>
      </c>
      <c r="AU462" s="21" t="s">
        <v>84</v>
      </c>
    </row>
    <row r="463" spans="2:65" s="11" customFormat="1" ht="12">
      <c r="B463" s="198"/>
      <c r="C463" s="199"/>
      <c r="D463" s="200" t="s">
        <v>162</v>
      </c>
      <c r="E463" s="201" t="s">
        <v>22</v>
      </c>
      <c r="F463" s="202" t="s">
        <v>908</v>
      </c>
      <c r="G463" s="199"/>
      <c r="H463" s="203">
        <v>4.84</v>
      </c>
      <c r="I463" s="204"/>
      <c r="J463" s="199"/>
      <c r="K463" s="199"/>
      <c r="L463" s="205"/>
      <c r="M463" s="206"/>
      <c r="N463" s="207"/>
      <c r="O463" s="207"/>
      <c r="P463" s="207"/>
      <c r="Q463" s="207"/>
      <c r="R463" s="207"/>
      <c r="S463" s="207"/>
      <c r="T463" s="208"/>
      <c r="AT463" s="209" t="s">
        <v>162</v>
      </c>
      <c r="AU463" s="209" t="s">
        <v>84</v>
      </c>
      <c r="AV463" s="11" t="s">
        <v>84</v>
      </c>
      <c r="AW463" s="11" t="s">
        <v>164</v>
      </c>
      <c r="AX463" s="11" t="s">
        <v>75</v>
      </c>
      <c r="AY463" s="209" t="s">
        <v>153</v>
      </c>
    </row>
    <row r="464" spans="2:65" s="1" customFormat="1" ht="20.399999999999999" customHeight="1">
      <c r="B464" s="38"/>
      <c r="C464" s="186" t="s">
        <v>909</v>
      </c>
      <c r="D464" s="186" t="s">
        <v>155</v>
      </c>
      <c r="E464" s="187" t="s">
        <v>910</v>
      </c>
      <c r="F464" s="188" t="s">
        <v>911</v>
      </c>
      <c r="G464" s="189" t="s">
        <v>328</v>
      </c>
      <c r="H464" s="190">
        <v>2.5</v>
      </c>
      <c r="I464" s="191"/>
      <c r="J464" s="192">
        <f>ROUND(I464*H464,2)</f>
        <v>0</v>
      </c>
      <c r="K464" s="188" t="s">
        <v>159</v>
      </c>
      <c r="L464" s="58"/>
      <c r="M464" s="193" t="s">
        <v>22</v>
      </c>
      <c r="N464" s="194" t="s">
        <v>46</v>
      </c>
      <c r="O464" s="39"/>
      <c r="P464" s="195">
        <f>O464*H464</f>
        <v>0</v>
      </c>
      <c r="Q464" s="195">
        <v>1.98E-3</v>
      </c>
      <c r="R464" s="195">
        <f>Q464*H464</f>
        <v>4.9499999999999995E-3</v>
      </c>
      <c r="S464" s="195">
        <v>0</v>
      </c>
      <c r="T464" s="196">
        <f>S464*H464</f>
        <v>0</v>
      </c>
      <c r="AR464" s="21" t="s">
        <v>231</v>
      </c>
      <c r="AT464" s="21" t="s">
        <v>155</v>
      </c>
      <c r="AU464" s="21" t="s">
        <v>84</v>
      </c>
      <c r="AY464" s="21" t="s">
        <v>153</v>
      </c>
      <c r="BE464" s="197">
        <f>IF(N464="základní",J464,0)</f>
        <v>0</v>
      </c>
      <c r="BF464" s="197">
        <f>IF(N464="snížená",J464,0)</f>
        <v>0</v>
      </c>
      <c r="BG464" s="197">
        <f>IF(N464="zákl. přenesená",J464,0)</f>
        <v>0</v>
      </c>
      <c r="BH464" s="197">
        <f>IF(N464="sníž. přenesená",J464,0)</f>
        <v>0</v>
      </c>
      <c r="BI464" s="197">
        <f>IF(N464="nulová",J464,0)</f>
        <v>0</v>
      </c>
      <c r="BJ464" s="21" t="s">
        <v>24</v>
      </c>
      <c r="BK464" s="197">
        <f>ROUND(I464*H464,2)</f>
        <v>0</v>
      </c>
      <c r="BL464" s="21" t="s">
        <v>231</v>
      </c>
      <c r="BM464" s="21" t="s">
        <v>912</v>
      </c>
    </row>
    <row r="465" spans="2:65" s="1" customFormat="1" ht="24">
      <c r="B465" s="38"/>
      <c r="C465" s="60"/>
      <c r="D465" s="200" t="s">
        <v>240</v>
      </c>
      <c r="E465" s="60"/>
      <c r="F465" s="229" t="s">
        <v>913</v>
      </c>
      <c r="G465" s="60"/>
      <c r="H465" s="60"/>
      <c r="I465" s="156"/>
      <c r="J465" s="60"/>
      <c r="K465" s="60"/>
      <c r="L465" s="58"/>
      <c r="M465" s="215"/>
      <c r="N465" s="39"/>
      <c r="O465" s="39"/>
      <c r="P465" s="39"/>
      <c r="Q465" s="39"/>
      <c r="R465" s="39"/>
      <c r="S465" s="39"/>
      <c r="T465" s="75"/>
      <c r="AT465" s="21" t="s">
        <v>240</v>
      </c>
      <c r="AU465" s="21" t="s">
        <v>84</v>
      </c>
    </row>
    <row r="466" spans="2:65" s="1" customFormat="1" ht="20.399999999999999" customHeight="1">
      <c r="B466" s="38"/>
      <c r="C466" s="186" t="s">
        <v>914</v>
      </c>
      <c r="D466" s="186" t="s">
        <v>155</v>
      </c>
      <c r="E466" s="187" t="s">
        <v>915</v>
      </c>
      <c r="F466" s="188" t="s">
        <v>916</v>
      </c>
      <c r="G466" s="189" t="s">
        <v>328</v>
      </c>
      <c r="H466" s="190">
        <v>5</v>
      </c>
      <c r="I466" s="191"/>
      <c r="J466" s="192">
        <f>ROUND(I466*H466,2)</f>
        <v>0</v>
      </c>
      <c r="K466" s="188" t="s">
        <v>159</v>
      </c>
      <c r="L466" s="58"/>
      <c r="M466" s="193" t="s">
        <v>22</v>
      </c>
      <c r="N466" s="194" t="s">
        <v>46</v>
      </c>
      <c r="O466" s="39"/>
      <c r="P466" s="195">
        <f>O466*H466</f>
        <v>0</v>
      </c>
      <c r="Q466" s="195">
        <v>1.9400000000000001E-3</v>
      </c>
      <c r="R466" s="195">
        <f>Q466*H466</f>
        <v>9.7000000000000003E-3</v>
      </c>
      <c r="S466" s="195">
        <v>0</v>
      </c>
      <c r="T466" s="196">
        <f>S466*H466</f>
        <v>0</v>
      </c>
      <c r="AR466" s="21" t="s">
        <v>231</v>
      </c>
      <c r="AT466" s="21" t="s">
        <v>155</v>
      </c>
      <c r="AU466" s="21" t="s">
        <v>84</v>
      </c>
      <c r="AY466" s="21" t="s">
        <v>153</v>
      </c>
      <c r="BE466" s="197">
        <f>IF(N466="základní",J466,0)</f>
        <v>0</v>
      </c>
      <c r="BF466" s="197">
        <f>IF(N466="snížená",J466,0)</f>
        <v>0</v>
      </c>
      <c r="BG466" s="197">
        <f>IF(N466="zákl. přenesená",J466,0)</f>
        <v>0</v>
      </c>
      <c r="BH466" s="197">
        <f>IF(N466="sníž. přenesená",J466,0)</f>
        <v>0</v>
      </c>
      <c r="BI466" s="197">
        <f>IF(N466="nulová",J466,0)</f>
        <v>0</v>
      </c>
      <c r="BJ466" s="21" t="s">
        <v>24</v>
      </c>
      <c r="BK466" s="197">
        <f>ROUND(I466*H466,2)</f>
        <v>0</v>
      </c>
      <c r="BL466" s="21" t="s">
        <v>231</v>
      </c>
      <c r="BM466" s="21" t="s">
        <v>917</v>
      </c>
    </row>
    <row r="467" spans="2:65" s="1" customFormat="1" ht="24">
      <c r="B467" s="38"/>
      <c r="C467" s="60"/>
      <c r="D467" s="210" t="s">
        <v>240</v>
      </c>
      <c r="E467" s="60"/>
      <c r="F467" s="214" t="s">
        <v>918</v>
      </c>
      <c r="G467" s="60"/>
      <c r="H467" s="60"/>
      <c r="I467" s="156"/>
      <c r="J467" s="60"/>
      <c r="K467" s="60"/>
      <c r="L467" s="58"/>
      <c r="M467" s="215"/>
      <c r="N467" s="39"/>
      <c r="O467" s="39"/>
      <c r="P467" s="39"/>
      <c r="Q467" s="39"/>
      <c r="R467" s="39"/>
      <c r="S467" s="39"/>
      <c r="T467" s="75"/>
      <c r="AT467" s="21" t="s">
        <v>240</v>
      </c>
      <c r="AU467" s="21" t="s">
        <v>84</v>
      </c>
    </row>
    <row r="468" spans="2:65" s="11" customFormat="1" ht="12">
      <c r="B468" s="198"/>
      <c r="C468" s="199"/>
      <c r="D468" s="200" t="s">
        <v>162</v>
      </c>
      <c r="E468" s="201" t="s">
        <v>22</v>
      </c>
      <c r="F468" s="202" t="s">
        <v>919</v>
      </c>
      <c r="G468" s="199"/>
      <c r="H468" s="203">
        <v>5</v>
      </c>
      <c r="I468" s="204"/>
      <c r="J468" s="199"/>
      <c r="K468" s="199"/>
      <c r="L468" s="205"/>
      <c r="M468" s="206"/>
      <c r="N468" s="207"/>
      <c r="O468" s="207"/>
      <c r="P468" s="207"/>
      <c r="Q468" s="207"/>
      <c r="R468" s="207"/>
      <c r="S468" s="207"/>
      <c r="T468" s="208"/>
      <c r="AT468" s="209" t="s">
        <v>162</v>
      </c>
      <c r="AU468" s="209" t="s">
        <v>84</v>
      </c>
      <c r="AV468" s="11" t="s">
        <v>84</v>
      </c>
      <c r="AW468" s="11" t="s">
        <v>164</v>
      </c>
      <c r="AX468" s="11" t="s">
        <v>75</v>
      </c>
      <c r="AY468" s="209" t="s">
        <v>153</v>
      </c>
    </row>
    <row r="469" spans="2:65" s="1" customFormat="1" ht="20.399999999999999" customHeight="1">
      <c r="B469" s="38"/>
      <c r="C469" s="186" t="s">
        <v>920</v>
      </c>
      <c r="D469" s="186" t="s">
        <v>155</v>
      </c>
      <c r="E469" s="187" t="s">
        <v>921</v>
      </c>
      <c r="F469" s="188" t="s">
        <v>922</v>
      </c>
      <c r="G469" s="189" t="s">
        <v>328</v>
      </c>
      <c r="H469" s="190">
        <v>2.5</v>
      </c>
      <c r="I469" s="191"/>
      <c r="J469" s="192">
        <f>ROUND(I469*H469,2)</f>
        <v>0</v>
      </c>
      <c r="K469" s="188" t="s">
        <v>159</v>
      </c>
      <c r="L469" s="58"/>
      <c r="M469" s="193" t="s">
        <v>22</v>
      </c>
      <c r="N469" s="194" t="s">
        <v>46</v>
      </c>
      <c r="O469" s="39"/>
      <c r="P469" s="195">
        <f>O469*H469</f>
        <v>0</v>
      </c>
      <c r="Q469" s="195">
        <v>2.8600000000000001E-3</v>
      </c>
      <c r="R469" s="195">
        <f>Q469*H469</f>
        <v>7.1500000000000001E-3</v>
      </c>
      <c r="S469" s="195">
        <v>0</v>
      </c>
      <c r="T469" s="196">
        <f>S469*H469</f>
        <v>0</v>
      </c>
      <c r="AR469" s="21" t="s">
        <v>231</v>
      </c>
      <c r="AT469" s="21" t="s">
        <v>155</v>
      </c>
      <c r="AU469" s="21" t="s">
        <v>84</v>
      </c>
      <c r="AY469" s="21" t="s">
        <v>153</v>
      </c>
      <c r="BE469" s="197">
        <f>IF(N469="základní",J469,0)</f>
        <v>0</v>
      </c>
      <c r="BF469" s="197">
        <f>IF(N469="snížená",J469,0)</f>
        <v>0</v>
      </c>
      <c r="BG469" s="197">
        <f>IF(N469="zákl. přenesená",J469,0)</f>
        <v>0</v>
      </c>
      <c r="BH469" s="197">
        <f>IF(N469="sníž. přenesená",J469,0)</f>
        <v>0</v>
      </c>
      <c r="BI469" s="197">
        <f>IF(N469="nulová",J469,0)</f>
        <v>0</v>
      </c>
      <c r="BJ469" s="21" t="s">
        <v>24</v>
      </c>
      <c r="BK469" s="197">
        <f>ROUND(I469*H469,2)</f>
        <v>0</v>
      </c>
      <c r="BL469" s="21" t="s">
        <v>231</v>
      </c>
      <c r="BM469" s="21" t="s">
        <v>923</v>
      </c>
    </row>
    <row r="470" spans="2:65" s="1" customFormat="1" ht="24">
      <c r="B470" s="38"/>
      <c r="C470" s="60"/>
      <c r="D470" s="200" t="s">
        <v>240</v>
      </c>
      <c r="E470" s="60"/>
      <c r="F470" s="229" t="s">
        <v>924</v>
      </c>
      <c r="G470" s="60"/>
      <c r="H470" s="60"/>
      <c r="I470" s="156"/>
      <c r="J470" s="60"/>
      <c r="K470" s="60"/>
      <c r="L470" s="58"/>
      <c r="M470" s="215"/>
      <c r="N470" s="39"/>
      <c r="O470" s="39"/>
      <c r="P470" s="39"/>
      <c r="Q470" s="39"/>
      <c r="R470" s="39"/>
      <c r="S470" s="39"/>
      <c r="T470" s="75"/>
      <c r="AT470" s="21" t="s">
        <v>240</v>
      </c>
      <c r="AU470" s="21" t="s">
        <v>84</v>
      </c>
    </row>
    <row r="471" spans="2:65" s="1" customFormat="1" ht="28.8" customHeight="1">
      <c r="B471" s="38"/>
      <c r="C471" s="186" t="s">
        <v>925</v>
      </c>
      <c r="D471" s="186" t="s">
        <v>155</v>
      </c>
      <c r="E471" s="187" t="s">
        <v>926</v>
      </c>
      <c r="F471" s="188" t="s">
        <v>927</v>
      </c>
      <c r="G471" s="189" t="s">
        <v>334</v>
      </c>
      <c r="H471" s="190">
        <v>1</v>
      </c>
      <c r="I471" s="191"/>
      <c r="J471" s="192">
        <f>ROUND(I471*H471,2)</f>
        <v>0</v>
      </c>
      <c r="K471" s="188" t="s">
        <v>159</v>
      </c>
      <c r="L471" s="58"/>
      <c r="M471" s="193" t="s">
        <v>22</v>
      </c>
      <c r="N471" s="194" t="s">
        <v>46</v>
      </c>
      <c r="O471" s="39"/>
      <c r="P471" s="195">
        <f>O471*H471</f>
        <v>0</v>
      </c>
      <c r="Q471" s="195">
        <v>4.8000000000000001E-4</v>
      </c>
      <c r="R471" s="195">
        <f>Q471*H471</f>
        <v>4.8000000000000001E-4</v>
      </c>
      <c r="S471" s="195">
        <v>0</v>
      </c>
      <c r="T471" s="196">
        <f>S471*H471</f>
        <v>0</v>
      </c>
      <c r="AR471" s="21" t="s">
        <v>231</v>
      </c>
      <c r="AT471" s="21" t="s">
        <v>155</v>
      </c>
      <c r="AU471" s="21" t="s">
        <v>84</v>
      </c>
      <c r="AY471" s="21" t="s">
        <v>153</v>
      </c>
      <c r="BE471" s="197">
        <f>IF(N471="základní",J471,0)</f>
        <v>0</v>
      </c>
      <c r="BF471" s="197">
        <f>IF(N471="snížená",J471,0)</f>
        <v>0</v>
      </c>
      <c r="BG471" s="197">
        <f>IF(N471="zákl. přenesená",J471,0)</f>
        <v>0</v>
      </c>
      <c r="BH471" s="197">
        <f>IF(N471="sníž. přenesená",J471,0)</f>
        <v>0</v>
      </c>
      <c r="BI471" s="197">
        <f>IF(N471="nulová",J471,0)</f>
        <v>0</v>
      </c>
      <c r="BJ471" s="21" t="s">
        <v>24</v>
      </c>
      <c r="BK471" s="197">
        <f>ROUND(I471*H471,2)</f>
        <v>0</v>
      </c>
      <c r="BL471" s="21" t="s">
        <v>231</v>
      </c>
      <c r="BM471" s="21" t="s">
        <v>928</v>
      </c>
    </row>
    <row r="472" spans="2:65" s="1" customFormat="1" ht="24">
      <c r="B472" s="38"/>
      <c r="C472" s="60"/>
      <c r="D472" s="200" t="s">
        <v>240</v>
      </c>
      <c r="E472" s="60"/>
      <c r="F472" s="229" t="s">
        <v>929</v>
      </c>
      <c r="G472" s="60"/>
      <c r="H472" s="60"/>
      <c r="I472" s="156"/>
      <c r="J472" s="60"/>
      <c r="K472" s="60"/>
      <c r="L472" s="58"/>
      <c r="M472" s="215"/>
      <c r="N472" s="39"/>
      <c r="O472" s="39"/>
      <c r="P472" s="39"/>
      <c r="Q472" s="39"/>
      <c r="R472" s="39"/>
      <c r="S472" s="39"/>
      <c r="T472" s="75"/>
      <c r="AT472" s="21" t="s">
        <v>240</v>
      </c>
      <c r="AU472" s="21" t="s">
        <v>84</v>
      </c>
    </row>
    <row r="473" spans="2:65" s="1" customFormat="1" ht="28.8" customHeight="1">
      <c r="B473" s="38"/>
      <c r="C473" s="186" t="s">
        <v>930</v>
      </c>
      <c r="D473" s="186" t="s">
        <v>155</v>
      </c>
      <c r="E473" s="187" t="s">
        <v>931</v>
      </c>
      <c r="F473" s="188" t="s">
        <v>932</v>
      </c>
      <c r="G473" s="189" t="s">
        <v>328</v>
      </c>
      <c r="H473" s="190">
        <v>12</v>
      </c>
      <c r="I473" s="191"/>
      <c r="J473" s="192">
        <f>ROUND(I473*H473,2)</f>
        <v>0</v>
      </c>
      <c r="K473" s="188" t="s">
        <v>159</v>
      </c>
      <c r="L473" s="58"/>
      <c r="M473" s="193" t="s">
        <v>22</v>
      </c>
      <c r="N473" s="194" t="s">
        <v>46</v>
      </c>
      <c r="O473" s="39"/>
      <c r="P473" s="195">
        <f>O473*H473</f>
        <v>0</v>
      </c>
      <c r="Q473" s="195">
        <v>2.2300000000000002E-3</v>
      </c>
      <c r="R473" s="195">
        <f>Q473*H473</f>
        <v>2.6760000000000003E-2</v>
      </c>
      <c r="S473" s="195">
        <v>0</v>
      </c>
      <c r="T473" s="196">
        <f>S473*H473</f>
        <v>0</v>
      </c>
      <c r="AR473" s="21" t="s">
        <v>231</v>
      </c>
      <c r="AT473" s="21" t="s">
        <v>155</v>
      </c>
      <c r="AU473" s="21" t="s">
        <v>84</v>
      </c>
      <c r="AY473" s="21" t="s">
        <v>153</v>
      </c>
      <c r="BE473" s="197">
        <f>IF(N473="základní",J473,0)</f>
        <v>0</v>
      </c>
      <c r="BF473" s="197">
        <f>IF(N473="snížená",J473,0)</f>
        <v>0</v>
      </c>
      <c r="BG473" s="197">
        <f>IF(N473="zákl. přenesená",J473,0)</f>
        <v>0</v>
      </c>
      <c r="BH473" s="197">
        <f>IF(N473="sníž. přenesená",J473,0)</f>
        <v>0</v>
      </c>
      <c r="BI473" s="197">
        <f>IF(N473="nulová",J473,0)</f>
        <v>0</v>
      </c>
      <c r="BJ473" s="21" t="s">
        <v>24</v>
      </c>
      <c r="BK473" s="197">
        <f>ROUND(I473*H473,2)</f>
        <v>0</v>
      </c>
      <c r="BL473" s="21" t="s">
        <v>231</v>
      </c>
      <c r="BM473" s="21" t="s">
        <v>933</v>
      </c>
    </row>
    <row r="474" spans="2:65" s="1" customFormat="1" ht="24">
      <c r="B474" s="38"/>
      <c r="C474" s="60"/>
      <c r="D474" s="200" t="s">
        <v>240</v>
      </c>
      <c r="E474" s="60"/>
      <c r="F474" s="229" t="s">
        <v>934</v>
      </c>
      <c r="G474" s="60"/>
      <c r="H474" s="60"/>
      <c r="I474" s="156"/>
      <c r="J474" s="60"/>
      <c r="K474" s="60"/>
      <c r="L474" s="58"/>
      <c r="M474" s="215"/>
      <c r="N474" s="39"/>
      <c r="O474" s="39"/>
      <c r="P474" s="39"/>
      <c r="Q474" s="39"/>
      <c r="R474" s="39"/>
      <c r="S474" s="39"/>
      <c r="T474" s="75"/>
      <c r="AT474" s="21" t="s">
        <v>240</v>
      </c>
      <c r="AU474" s="21" t="s">
        <v>84</v>
      </c>
    </row>
    <row r="475" spans="2:65" s="1" customFormat="1" ht="20.399999999999999" customHeight="1">
      <c r="B475" s="38"/>
      <c r="C475" s="186" t="s">
        <v>935</v>
      </c>
      <c r="D475" s="186" t="s">
        <v>155</v>
      </c>
      <c r="E475" s="187" t="s">
        <v>936</v>
      </c>
      <c r="F475" s="188" t="s">
        <v>937</v>
      </c>
      <c r="G475" s="189" t="s">
        <v>334</v>
      </c>
      <c r="H475" s="190">
        <v>2</v>
      </c>
      <c r="I475" s="191"/>
      <c r="J475" s="192">
        <f>ROUND(I475*H475,2)</f>
        <v>0</v>
      </c>
      <c r="K475" s="188" t="s">
        <v>159</v>
      </c>
      <c r="L475" s="58"/>
      <c r="M475" s="193" t="s">
        <v>22</v>
      </c>
      <c r="N475" s="194" t="s">
        <v>46</v>
      </c>
      <c r="O475" s="39"/>
      <c r="P475" s="195">
        <f>O475*H475</f>
        <v>0</v>
      </c>
      <c r="Q475" s="195">
        <v>0</v>
      </c>
      <c r="R475" s="195">
        <f>Q475*H475</f>
        <v>0</v>
      </c>
      <c r="S475" s="195">
        <v>0</v>
      </c>
      <c r="T475" s="196">
        <f>S475*H475</f>
        <v>0</v>
      </c>
      <c r="AR475" s="21" t="s">
        <v>231</v>
      </c>
      <c r="AT475" s="21" t="s">
        <v>155</v>
      </c>
      <c r="AU475" s="21" t="s">
        <v>84</v>
      </c>
      <c r="AY475" s="21" t="s">
        <v>153</v>
      </c>
      <c r="BE475" s="197">
        <f>IF(N475="základní",J475,0)</f>
        <v>0</v>
      </c>
      <c r="BF475" s="197">
        <f>IF(N475="snížená",J475,0)</f>
        <v>0</v>
      </c>
      <c r="BG475" s="197">
        <f>IF(N475="zákl. přenesená",J475,0)</f>
        <v>0</v>
      </c>
      <c r="BH475" s="197">
        <f>IF(N475="sníž. přenesená",J475,0)</f>
        <v>0</v>
      </c>
      <c r="BI475" s="197">
        <f>IF(N475="nulová",J475,0)</f>
        <v>0</v>
      </c>
      <c r="BJ475" s="21" t="s">
        <v>24</v>
      </c>
      <c r="BK475" s="197">
        <f>ROUND(I475*H475,2)</f>
        <v>0</v>
      </c>
      <c r="BL475" s="21" t="s">
        <v>231</v>
      </c>
      <c r="BM475" s="21" t="s">
        <v>938</v>
      </c>
    </row>
    <row r="476" spans="2:65" s="1" customFormat="1" ht="12">
      <c r="B476" s="38"/>
      <c r="C476" s="60"/>
      <c r="D476" s="200" t="s">
        <v>240</v>
      </c>
      <c r="E476" s="60"/>
      <c r="F476" s="229" t="s">
        <v>939</v>
      </c>
      <c r="G476" s="60"/>
      <c r="H476" s="60"/>
      <c r="I476" s="156"/>
      <c r="J476" s="60"/>
      <c r="K476" s="60"/>
      <c r="L476" s="58"/>
      <c r="M476" s="215"/>
      <c r="N476" s="39"/>
      <c r="O476" s="39"/>
      <c r="P476" s="39"/>
      <c r="Q476" s="39"/>
      <c r="R476" s="39"/>
      <c r="S476" s="39"/>
      <c r="T476" s="75"/>
      <c r="AT476" s="21" t="s">
        <v>240</v>
      </c>
      <c r="AU476" s="21" t="s">
        <v>84</v>
      </c>
    </row>
    <row r="477" spans="2:65" s="1" customFormat="1" ht="20.399999999999999" customHeight="1">
      <c r="B477" s="38"/>
      <c r="C477" s="217" t="s">
        <v>940</v>
      </c>
      <c r="D477" s="217" t="s">
        <v>279</v>
      </c>
      <c r="E477" s="218" t="s">
        <v>941</v>
      </c>
      <c r="F477" s="219" t="s">
        <v>942</v>
      </c>
      <c r="G477" s="220" t="s">
        <v>334</v>
      </c>
      <c r="H477" s="221">
        <v>2</v>
      </c>
      <c r="I477" s="222"/>
      <c r="J477" s="223">
        <f>ROUND(I477*H477,2)</f>
        <v>0</v>
      </c>
      <c r="K477" s="219" t="s">
        <v>159</v>
      </c>
      <c r="L477" s="224"/>
      <c r="M477" s="225" t="s">
        <v>22</v>
      </c>
      <c r="N477" s="226" t="s">
        <v>46</v>
      </c>
      <c r="O477" s="39"/>
      <c r="P477" s="195">
        <f>O477*H477</f>
        <v>0</v>
      </c>
      <c r="Q477" s="195">
        <v>1.9400000000000001E-3</v>
      </c>
      <c r="R477" s="195">
        <f>Q477*H477</f>
        <v>3.8800000000000002E-3</v>
      </c>
      <c r="S477" s="195">
        <v>0</v>
      </c>
      <c r="T477" s="196">
        <f>S477*H477</f>
        <v>0</v>
      </c>
      <c r="AR477" s="21" t="s">
        <v>325</v>
      </c>
      <c r="AT477" s="21" t="s">
        <v>279</v>
      </c>
      <c r="AU477" s="21" t="s">
        <v>84</v>
      </c>
      <c r="AY477" s="21" t="s">
        <v>153</v>
      </c>
      <c r="BE477" s="197">
        <f>IF(N477="základní",J477,0)</f>
        <v>0</v>
      </c>
      <c r="BF477" s="197">
        <f>IF(N477="snížená",J477,0)</f>
        <v>0</v>
      </c>
      <c r="BG477" s="197">
        <f>IF(N477="zákl. přenesená",J477,0)</f>
        <v>0</v>
      </c>
      <c r="BH477" s="197">
        <f>IF(N477="sníž. přenesená",J477,0)</f>
        <v>0</v>
      </c>
      <c r="BI477" s="197">
        <f>IF(N477="nulová",J477,0)</f>
        <v>0</v>
      </c>
      <c r="BJ477" s="21" t="s">
        <v>24</v>
      </c>
      <c r="BK477" s="197">
        <f>ROUND(I477*H477,2)</f>
        <v>0</v>
      </c>
      <c r="BL477" s="21" t="s">
        <v>231</v>
      </c>
      <c r="BM477" s="21" t="s">
        <v>943</v>
      </c>
    </row>
    <row r="478" spans="2:65" s="1" customFormat="1" ht="12">
      <c r="B478" s="38"/>
      <c r="C478" s="60"/>
      <c r="D478" s="200" t="s">
        <v>240</v>
      </c>
      <c r="E478" s="60"/>
      <c r="F478" s="229" t="s">
        <v>944</v>
      </c>
      <c r="G478" s="60"/>
      <c r="H478" s="60"/>
      <c r="I478" s="156"/>
      <c r="J478" s="60"/>
      <c r="K478" s="60"/>
      <c r="L478" s="58"/>
      <c r="M478" s="215"/>
      <c r="N478" s="39"/>
      <c r="O478" s="39"/>
      <c r="P478" s="39"/>
      <c r="Q478" s="39"/>
      <c r="R478" s="39"/>
      <c r="S478" s="39"/>
      <c r="T478" s="75"/>
      <c r="AT478" s="21" t="s">
        <v>240</v>
      </c>
      <c r="AU478" s="21" t="s">
        <v>84</v>
      </c>
    </row>
    <row r="479" spans="2:65" s="1" customFormat="1" ht="20.399999999999999" customHeight="1">
      <c r="B479" s="38"/>
      <c r="C479" s="186" t="s">
        <v>945</v>
      </c>
      <c r="D479" s="186" t="s">
        <v>155</v>
      </c>
      <c r="E479" s="187" t="s">
        <v>946</v>
      </c>
      <c r="F479" s="188" t="s">
        <v>947</v>
      </c>
      <c r="G479" s="189" t="s">
        <v>334</v>
      </c>
      <c r="H479" s="190">
        <v>1</v>
      </c>
      <c r="I479" s="191"/>
      <c r="J479" s="192">
        <f>ROUND(I479*H479,2)</f>
        <v>0</v>
      </c>
      <c r="K479" s="188" t="s">
        <v>159</v>
      </c>
      <c r="L479" s="58"/>
      <c r="M479" s="193" t="s">
        <v>22</v>
      </c>
      <c r="N479" s="194" t="s">
        <v>46</v>
      </c>
      <c r="O479" s="39"/>
      <c r="P479" s="195">
        <f>O479*H479</f>
        <v>0</v>
      </c>
      <c r="Q479" s="195">
        <v>0</v>
      </c>
      <c r="R479" s="195">
        <f>Q479*H479</f>
        <v>0</v>
      </c>
      <c r="S479" s="195">
        <v>0</v>
      </c>
      <c r="T479" s="196">
        <f>S479*H479</f>
        <v>0</v>
      </c>
      <c r="AR479" s="21" t="s">
        <v>231</v>
      </c>
      <c r="AT479" s="21" t="s">
        <v>155</v>
      </c>
      <c r="AU479" s="21" t="s">
        <v>84</v>
      </c>
      <c r="AY479" s="21" t="s">
        <v>153</v>
      </c>
      <c r="BE479" s="197">
        <f>IF(N479="základní",J479,0)</f>
        <v>0</v>
      </c>
      <c r="BF479" s="197">
        <f>IF(N479="snížená",J479,0)</f>
        <v>0</v>
      </c>
      <c r="BG479" s="197">
        <f>IF(N479="zákl. přenesená",J479,0)</f>
        <v>0</v>
      </c>
      <c r="BH479" s="197">
        <f>IF(N479="sníž. přenesená",J479,0)</f>
        <v>0</v>
      </c>
      <c r="BI479" s="197">
        <f>IF(N479="nulová",J479,0)</f>
        <v>0</v>
      </c>
      <c r="BJ479" s="21" t="s">
        <v>24</v>
      </c>
      <c r="BK479" s="197">
        <f>ROUND(I479*H479,2)</f>
        <v>0</v>
      </c>
      <c r="BL479" s="21" t="s">
        <v>231</v>
      </c>
      <c r="BM479" s="21" t="s">
        <v>948</v>
      </c>
    </row>
    <row r="480" spans="2:65" s="1" customFormat="1" ht="12">
      <c r="B480" s="38"/>
      <c r="C480" s="60"/>
      <c r="D480" s="200" t="s">
        <v>240</v>
      </c>
      <c r="E480" s="60"/>
      <c r="F480" s="229" t="s">
        <v>949</v>
      </c>
      <c r="G480" s="60"/>
      <c r="H480" s="60"/>
      <c r="I480" s="156"/>
      <c r="J480" s="60"/>
      <c r="K480" s="60"/>
      <c r="L480" s="58"/>
      <c r="M480" s="215"/>
      <c r="N480" s="39"/>
      <c r="O480" s="39"/>
      <c r="P480" s="39"/>
      <c r="Q480" s="39"/>
      <c r="R480" s="39"/>
      <c r="S480" s="39"/>
      <c r="T480" s="75"/>
      <c r="AT480" s="21" t="s">
        <v>240</v>
      </c>
      <c r="AU480" s="21" t="s">
        <v>84</v>
      </c>
    </row>
    <row r="481" spans="2:65" s="1" customFormat="1" ht="20.399999999999999" customHeight="1">
      <c r="B481" s="38"/>
      <c r="C481" s="217" t="s">
        <v>950</v>
      </c>
      <c r="D481" s="217" t="s">
        <v>279</v>
      </c>
      <c r="E481" s="218" t="s">
        <v>951</v>
      </c>
      <c r="F481" s="219" t="s">
        <v>952</v>
      </c>
      <c r="G481" s="220" t="s">
        <v>334</v>
      </c>
      <c r="H481" s="221">
        <v>1</v>
      </c>
      <c r="I481" s="222"/>
      <c r="J481" s="223">
        <f>ROUND(I481*H481,2)</f>
        <v>0</v>
      </c>
      <c r="K481" s="219" t="s">
        <v>159</v>
      </c>
      <c r="L481" s="224"/>
      <c r="M481" s="225" t="s">
        <v>22</v>
      </c>
      <c r="N481" s="226" t="s">
        <v>46</v>
      </c>
      <c r="O481" s="39"/>
      <c r="P481" s="195">
        <f>O481*H481</f>
        <v>0</v>
      </c>
      <c r="Q481" s="195">
        <v>4.6000000000000001E-4</v>
      </c>
      <c r="R481" s="195">
        <f>Q481*H481</f>
        <v>4.6000000000000001E-4</v>
      </c>
      <c r="S481" s="195">
        <v>0</v>
      </c>
      <c r="T481" s="196">
        <f>S481*H481</f>
        <v>0</v>
      </c>
      <c r="AR481" s="21" t="s">
        <v>325</v>
      </c>
      <c r="AT481" s="21" t="s">
        <v>279</v>
      </c>
      <c r="AU481" s="21" t="s">
        <v>84</v>
      </c>
      <c r="AY481" s="21" t="s">
        <v>153</v>
      </c>
      <c r="BE481" s="197">
        <f>IF(N481="základní",J481,0)</f>
        <v>0</v>
      </c>
      <c r="BF481" s="197">
        <f>IF(N481="snížená",J481,0)</f>
        <v>0</v>
      </c>
      <c r="BG481" s="197">
        <f>IF(N481="zákl. přenesená",J481,0)</f>
        <v>0</v>
      </c>
      <c r="BH481" s="197">
        <f>IF(N481="sníž. přenesená",J481,0)</f>
        <v>0</v>
      </c>
      <c r="BI481" s="197">
        <f>IF(N481="nulová",J481,0)</f>
        <v>0</v>
      </c>
      <c r="BJ481" s="21" t="s">
        <v>24</v>
      </c>
      <c r="BK481" s="197">
        <f>ROUND(I481*H481,2)</f>
        <v>0</v>
      </c>
      <c r="BL481" s="21" t="s">
        <v>231</v>
      </c>
      <c r="BM481" s="21" t="s">
        <v>953</v>
      </c>
    </row>
    <row r="482" spans="2:65" s="1" customFormat="1" ht="24">
      <c r="B482" s="38"/>
      <c r="C482" s="60"/>
      <c r="D482" s="200" t="s">
        <v>240</v>
      </c>
      <c r="E482" s="60"/>
      <c r="F482" s="229" t="s">
        <v>954</v>
      </c>
      <c r="G482" s="60"/>
      <c r="H482" s="60"/>
      <c r="I482" s="156"/>
      <c r="J482" s="60"/>
      <c r="K482" s="60"/>
      <c r="L482" s="58"/>
      <c r="M482" s="215"/>
      <c r="N482" s="39"/>
      <c r="O482" s="39"/>
      <c r="P482" s="39"/>
      <c r="Q482" s="39"/>
      <c r="R482" s="39"/>
      <c r="S482" s="39"/>
      <c r="T482" s="75"/>
      <c r="AT482" s="21" t="s">
        <v>240</v>
      </c>
      <c r="AU482" s="21" t="s">
        <v>84</v>
      </c>
    </row>
    <row r="483" spans="2:65" s="1" customFormat="1" ht="20.399999999999999" customHeight="1">
      <c r="B483" s="38"/>
      <c r="C483" s="186" t="s">
        <v>955</v>
      </c>
      <c r="D483" s="186" t="s">
        <v>155</v>
      </c>
      <c r="E483" s="187" t="s">
        <v>956</v>
      </c>
      <c r="F483" s="188" t="s">
        <v>957</v>
      </c>
      <c r="G483" s="189" t="s">
        <v>199</v>
      </c>
      <c r="H483" s="190">
        <v>8.5999999999999993E-2</v>
      </c>
      <c r="I483" s="191"/>
      <c r="J483" s="192">
        <f>ROUND(I483*H483,2)</f>
        <v>0</v>
      </c>
      <c r="K483" s="188" t="s">
        <v>159</v>
      </c>
      <c r="L483" s="58"/>
      <c r="M483" s="193" t="s">
        <v>22</v>
      </c>
      <c r="N483" s="194" t="s">
        <v>46</v>
      </c>
      <c r="O483" s="39"/>
      <c r="P483" s="195">
        <f>O483*H483</f>
        <v>0</v>
      </c>
      <c r="Q483" s="195">
        <v>0</v>
      </c>
      <c r="R483" s="195">
        <f>Q483*H483</f>
        <v>0</v>
      </c>
      <c r="S483" s="195">
        <v>0</v>
      </c>
      <c r="T483" s="196">
        <f>S483*H483</f>
        <v>0</v>
      </c>
      <c r="AR483" s="21" t="s">
        <v>231</v>
      </c>
      <c r="AT483" s="21" t="s">
        <v>155</v>
      </c>
      <c r="AU483" s="21" t="s">
        <v>84</v>
      </c>
      <c r="AY483" s="21" t="s">
        <v>153</v>
      </c>
      <c r="BE483" s="197">
        <f>IF(N483="základní",J483,0)</f>
        <v>0</v>
      </c>
      <c r="BF483" s="197">
        <f>IF(N483="snížená",J483,0)</f>
        <v>0</v>
      </c>
      <c r="BG483" s="197">
        <f>IF(N483="zákl. přenesená",J483,0)</f>
        <v>0</v>
      </c>
      <c r="BH483" s="197">
        <f>IF(N483="sníž. přenesená",J483,0)</f>
        <v>0</v>
      </c>
      <c r="BI483" s="197">
        <f>IF(N483="nulová",J483,0)</f>
        <v>0</v>
      </c>
      <c r="BJ483" s="21" t="s">
        <v>24</v>
      </c>
      <c r="BK483" s="197">
        <f>ROUND(I483*H483,2)</f>
        <v>0</v>
      </c>
      <c r="BL483" s="21" t="s">
        <v>231</v>
      </c>
      <c r="BM483" s="21" t="s">
        <v>958</v>
      </c>
    </row>
    <row r="484" spans="2:65" s="10" customFormat="1" ht="29.85" customHeight="1">
      <c r="B484" s="169"/>
      <c r="C484" s="170"/>
      <c r="D484" s="183" t="s">
        <v>74</v>
      </c>
      <c r="E484" s="184" t="s">
        <v>959</v>
      </c>
      <c r="F484" s="184" t="s">
        <v>960</v>
      </c>
      <c r="G484" s="170"/>
      <c r="H484" s="170"/>
      <c r="I484" s="173"/>
      <c r="J484" s="185">
        <f>BK484</f>
        <v>0</v>
      </c>
      <c r="K484" s="170"/>
      <c r="L484" s="175"/>
      <c r="M484" s="176"/>
      <c r="N484" s="177"/>
      <c r="O484" s="177"/>
      <c r="P484" s="178">
        <f>SUM(P485:P488)</f>
        <v>0</v>
      </c>
      <c r="Q484" s="177"/>
      <c r="R484" s="178">
        <f>SUM(R485:R488)</f>
        <v>1.7746024</v>
      </c>
      <c r="S484" s="177"/>
      <c r="T484" s="179">
        <f>SUM(T485:T488)</f>
        <v>0</v>
      </c>
      <c r="AR484" s="180" t="s">
        <v>84</v>
      </c>
      <c r="AT484" s="181" t="s">
        <v>74</v>
      </c>
      <c r="AU484" s="181" t="s">
        <v>24</v>
      </c>
      <c r="AY484" s="180" t="s">
        <v>153</v>
      </c>
      <c r="BK484" s="182">
        <f>SUM(BK485:BK488)</f>
        <v>0</v>
      </c>
    </row>
    <row r="485" spans="2:65" s="1" customFormat="1" ht="28.8" customHeight="1">
      <c r="B485" s="38"/>
      <c r="C485" s="186" t="s">
        <v>961</v>
      </c>
      <c r="D485" s="186" t="s">
        <v>155</v>
      </c>
      <c r="E485" s="187" t="s">
        <v>962</v>
      </c>
      <c r="F485" s="188" t="s">
        <v>963</v>
      </c>
      <c r="G485" s="189" t="s">
        <v>225</v>
      </c>
      <c r="H485" s="190">
        <v>56.805</v>
      </c>
      <c r="I485" s="191"/>
      <c r="J485" s="192">
        <f>ROUND(I485*H485,2)</f>
        <v>0</v>
      </c>
      <c r="K485" s="188" t="s">
        <v>159</v>
      </c>
      <c r="L485" s="58"/>
      <c r="M485" s="193" t="s">
        <v>22</v>
      </c>
      <c r="N485" s="194" t="s">
        <v>46</v>
      </c>
      <c r="O485" s="39"/>
      <c r="P485" s="195">
        <f>O485*H485</f>
        <v>0</v>
      </c>
      <c r="Q485" s="195">
        <v>0</v>
      </c>
      <c r="R485" s="195">
        <f>Q485*H485</f>
        <v>0</v>
      </c>
      <c r="S485" s="195">
        <v>0</v>
      </c>
      <c r="T485" s="196">
        <f>S485*H485</f>
        <v>0</v>
      </c>
      <c r="AR485" s="21" t="s">
        <v>231</v>
      </c>
      <c r="AT485" s="21" t="s">
        <v>155</v>
      </c>
      <c r="AU485" s="21" t="s">
        <v>84</v>
      </c>
      <c r="AY485" s="21" t="s">
        <v>153</v>
      </c>
      <c r="BE485" s="197">
        <f>IF(N485="základní",J485,0)</f>
        <v>0</v>
      </c>
      <c r="BF485" s="197">
        <f>IF(N485="snížená",J485,0)</f>
        <v>0</v>
      </c>
      <c r="BG485" s="197">
        <f>IF(N485="zákl. přenesená",J485,0)</f>
        <v>0</v>
      </c>
      <c r="BH485" s="197">
        <f>IF(N485="sníž. přenesená",J485,0)</f>
        <v>0</v>
      </c>
      <c r="BI485" s="197">
        <f>IF(N485="nulová",J485,0)</f>
        <v>0</v>
      </c>
      <c r="BJ485" s="21" t="s">
        <v>24</v>
      </c>
      <c r="BK485" s="197">
        <f>ROUND(I485*H485,2)</f>
        <v>0</v>
      </c>
      <c r="BL485" s="21" t="s">
        <v>231</v>
      </c>
      <c r="BM485" s="21" t="s">
        <v>964</v>
      </c>
    </row>
    <row r="486" spans="2:65" s="1" customFormat="1" ht="20.399999999999999" customHeight="1">
      <c r="B486" s="38"/>
      <c r="C486" s="217" t="s">
        <v>965</v>
      </c>
      <c r="D486" s="217" t="s">
        <v>279</v>
      </c>
      <c r="E486" s="218" t="s">
        <v>842</v>
      </c>
      <c r="F486" s="219" t="s">
        <v>843</v>
      </c>
      <c r="G486" s="220" t="s">
        <v>225</v>
      </c>
      <c r="H486" s="221">
        <v>62.485999999999997</v>
      </c>
      <c r="I486" s="222"/>
      <c r="J486" s="223">
        <f>ROUND(I486*H486,2)</f>
        <v>0</v>
      </c>
      <c r="K486" s="219" t="s">
        <v>159</v>
      </c>
      <c r="L486" s="224"/>
      <c r="M486" s="225" t="s">
        <v>22</v>
      </c>
      <c r="N486" s="226" t="s">
        <v>46</v>
      </c>
      <c r="O486" s="39"/>
      <c r="P486" s="195">
        <f>O486*H486</f>
        <v>0</v>
      </c>
      <c r="Q486" s="195">
        <v>2.8400000000000002E-2</v>
      </c>
      <c r="R486" s="195">
        <f>Q486*H486</f>
        <v>1.7746024</v>
      </c>
      <c r="S486" s="195">
        <v>0</v>
      </c>
      <c r="T486" s="196">
        <f>S486*H486</f>
        <v>0</v>
      </c>
      <c r="AR486" s="21" t="s">
        <v>325</v>
      </c>
      <c r="AT486" s="21" t="s">
        <v>279</v>
      </c>
      <c r="AU486" s="21" t="s">
        <v>84</v>
      </c>
      <c r="AY486" s="21" t="s">
        <v>153</v>
      </c>
      <c r="BE486" s="197">
        <f>IF(N486="základní",J486,0)</f>
        <v>0</v>
      </c>
      <c r="BF486" s="197">
        <f>IF(N486="snížená",J486,0)</f>
        <v>0</v>
      </c>
      <c r="BG486" s="197">
        <f>IF(N486="zákl. přenesená",J486,0)</f>
        <v>0</v>
      </c>
      <c r="BH486" s="197">
        <f>IF(N486="sníž. přenesená",J486,0)</f>
        <v>0</v>
      </c>
      <c r="BI486" s="197">
        <f>IF(N486="nulová",J486,0)</f>
        <v>0</v>
      </c>
      <c r="BJ486" s="21" t="s">
        <v>24</v>
      </c>
      <c r="BK486" s="197">
        <f>ROUND(I486*H486,2)</f>
        <v>0</v>
      </c>
      <c r="BL486" s="21" t="s">
        <v>231</v>
      </c>
      <c r="BM486" s="21" t="s">
        <v>966</v>
      </c>
    </row>
    <row r="487" spans="2:65" s="11" customFormat="1" ht="12">
      <c r="B487" s="198"/>
      <c r="C487" s="199"/>
      <c r="D487" s="200" t="s">
        <v>162</v>
      </c>
      <c r="E487" s="199"/>
      <c r="F487" s="202" t="s">
        <v>967</v>
      </c>
      <c r="G487" s="199"/>
      <c r="H487" s="203">
        <v>62.485999999999997</v>
      </c>
      <c r="I487" s="204"/>
      <c r="J487" s="199"/>
      <c r="K487" s="199"/>
      <c r="L487" s="205"/>
      <c r="M487" s="206"/>
      <c r="N487" s="207"/>
      <c r="O487" s="207"/>
      <c r="P487" s="207"/>
      <c r="Q487" s="207"/>
      <c r="R487" s="207"/>
      <c r="S487" s="207"/>
      <c r="T487" s="208"/>
      <c r="AT487" s="209" t="s">
        <v>162</v>
      </c>
      <c r="AU487" s="209" t="s">
        <v>84</v>
      </c>
      <c r="AV487" s="11" t="s">
        <v>84</v>
      </c>
      <c r="AW487" s="11" t="s">
        <v>6</v>
      </c>
      <c r="AX487" s="11" t="s">
        <v>24</v>
      </c>
      <c r="AY487" s="209" t="s">
        <v>153</v>
      </c>
    </row>
    <row r="488" spans="2:65" s="1" customFormat="1" ht="20.399999999999999" customHeight="1">
      <c r="B488" s="38"/>
      <c r="C488" s="186" t="s">
        <v>968</v>
      </c>
      <c r="D488" s="186" t="s">
        <v>155</v>
      </c>
      <c r="E488" s="187" t="s">
        <v>969</v>
      </c>
      <c r="F488" s="188" t="s">
        <v>970</v>
      </c>
      <c r="G488" s="189" t="s">
        <v>199</v>
      </c>
      <c r="H488" s="190">
        <v>1.7749999999999999</v>
      </c>
      <c r="I488" s="191"/>
      <c r="J488" s="192">
        <f>ROUND(I488*H488,2)</f>
        <v>0</v>
      </c>
      <c r="K488" s="188" t="s">
        <v>159</v>
      </c>
      <c r="L488" s="58"/>
      <c r="M488" s="193" t="s">
        <v>22</v>
      </c>
      <c r="N488" s="194" t="s">
        <v>46</v>
      </c>
      <c r="O488" s="39"/>
      <c r="P488" s="195">
        <f>O488*H488</f>
        <v>0</v>
      </c>
      <c r="Q488" s="195">
        <v>0</v>
      </c>
      <c r="R488" s="195">
        <f>Q488*H488</f>
        <v>0</v>
      </c>
      <c r="S488" s="195">
        <v>0</v>
      </c>
      <c r="T488" s="196">
        <f>S488*H488</f>
        <v>0</v>
      </c>
      <c r="AR488" s="21" t="s">
        <v>231</v>
      </c>
      <c r="AT488" s="21" t="s">
        <v>155</v>
      </c>
      <c r="AU488" s="21" t="s">
        <v>84</v>
      </c>
      <c r="AY488" s="21" t="s">
        <v>153</v>
      </c>
      <c r="BE488" s="197">
        <f>IF(N488="základní",J488,0)</f>
        <v>0</v>
      </c>
      <c r="BF488" s="197">
        <f>IF(N488="snížená",J488,0)</f>
        <v>0</v>
      </c>
      <c r="BG488" s="197">
        <f>IF(N488="zákl. přenesená",J488,0)</f>
        <v>0</v>
      </c>
      <c r="BH488" s="197">
        <f>IF(N488="sníž. přenesená",J488,0)</f>
        <v>0</v>
      </c>
      <c r="BI488" s="197">
        <f>IF(N488="nulová",J488,0)</f>
        <v>0</v>
      </c>
      <c r="BJ488" s="21" t="s">
        <v>24</v>
      </c>
      <c r="BK488" s="197">
        <f>ROUND(I488*H488,2)</f>
        <v>0</v>
      </c>
      <c r="BL488" s="21" t="s">
        <v>231</v>
      </c>
      <c r="BM488" s="21" t="s">
        <v>971</v>
      </c>
    </row>
    <row r="489" spans="2:65" s="10" customFormat="1" ht="29.85" customHeight="1">
      <c r="B489" s="169"/>
      <c r="C489" s="170"/>
      <c r="D489" s="183" t="s">
        <v>74</v>
      </c>
      <c r="E489" s="184" t="s">
        <v>972</v>
      </c>
      <c r="F489" s="184" t="s">
        <v>973</v>
      </c>
      <c r="G489" s="170"/>
      <c r="H489" s="170"/>
      <c r="I489" s="173"/>
      <c r="J489" s="185">
        <f>BK489</f>
        <v>0</v>
      </c>
      <c r="K489" s="170"/>
      <c r="L489" s="175"/>
      <c r="M489" s="176"/>
      <c r="N489" s="177"/>
      <c r="O489" s="177"/>
      <c r="P489" s="178">
        <f>SUM(P490:P496)</f>
        <v>0</v>
      </c>
      <c r="Q489" s="177"/>
      <c r="R489" s="178">
        <f>SUM(R490:R496)</f>
        <v>0</v>
      </c>
      <c r="S489" s="177"/>
      <c r="T489" s="179">
        <f>SUM(T490:T496)</f>
        <v>8.7500000000000008E-3</v>
      </c>
      <c r="AR489" s="180" t="s">
        <v>84</v>
      </c>
      <c r="AT489" s="181" t="s">
        <v>74</v>
      </c>
      <c r="AU489" s="181" t="s">
        <v>24</v>
      </c>
      <c r="AY489" s="180" t="s">
        <v>153</v>
      </c>
      <c r="BK489" s="182">
        <f>SUM(BK490:BK496)</f>
        <v>0</v>
      </c>
    </row>
    <row r="490" spans="2:65" s="1" customFormat="1" ht="20.399999999999999" customHeight="1">
      <c r="B490" s="38"/>
      <c r="C490" s="186" t="s">
        <v>974</v>
      </c>
      <c r="D490" s="186" t="s">
        <v>155</v>
      </c>
      <c r="E490" s="187" t="s">
        <v>975</v>
      </c>
      <c r="F490" s="188" t="s">
        <v>976</v>
      </c>
      <c r="G490" s="189" t="s">
        <v>225</v>
      </c>
      <c r="H490" s="190">
        <v>1.25</v>
      </c>
      <c r="I490" s="191"/>
      <c r="J490" s="192">
        <f>ROUND(I490*H490,2)</f>
        <v>0</v>
      </c>
      <c r="K490" s="188" t="s">
        <v>159</v>
      </c>
      <c r="L490" s="58"/>
      <c r="M490" s="193" t="s">
        <v>22</v>
      </c>
      <c r="N490" s="194" t="s">
        <v>46</v>
      </c>
      <c r="O490" s="39"/>
      <c r="P490" s="195">
        <f>O490*H490</f>
        <v>0</v>
      </c>
      <c r="Q490" s="195">
        <v>0</v>
      </c>
      <c r="R490" s="195">
        <f>Q490*H490</f>
        <v>0</v>
      </c>
      <c r="S490" s="195">
        <v>7.0000000000000001E-3</v>
      </c>
      <c r="T490" s="196">
        <f>S490*H490</f>
        <v>8.7500000000000008E-3</v>
      </c>
      <c r="AR490" s="21" t="s">
        <v>231</v>
      </c>
      <c r="AT490" s="21" t="s">
        <v>155</v>
      </c>
      <c r="AU490" s="21" t="s">
        <v>84</v>
      </c>
      <c r="AY490" s="21" t="s">
        <v>153</v>
      </c>
      <c r="BE490" s="197">
        <f>IF(N490="základní",J490,0)</f>
        <v>0</v>
      </c>
      <c r="BF490" s="197">
        <f>IF(N490="snížená",J490,0)</f>
        <v>0</v>
      </c>
      <c r="BG490" s="197">
        <f>IF(N490="zákl. přenesená",J490,0)</f>
        <v>0</v>
      </c>
      <c r="BH490" s="197">
        <f>IF(N490="sníž. přenesená",J490,0)</f>
        <v>0</v>
      </c>
      <c r="BI490" s="197">
        <f>IF(N490="nulová",J490,0)</f>
        <v>0</v>
      </c>
      <c r="BJ490" s="21" t="s">
        <v>24</v>
      </c>
      <c r="BK490" s="197">
        <f>ROUND(I490*H490,2)</f>
        <v>0</v>
      </c>
      <c r="BL490" s="21" t="s">
        <v>231</v>
      </c>
      <c r="BM490" s="21" t="s">
        <v>977</v>
      </c>
    </row>
    <row r="491" spans="2:65" s="11" customFormat="1" ht="12">
      <c r="B491" s="198"/>
      <c r="C491" s="199"/>
      <c r="D491" s="200" t="s">
        <v>162</v>
      </c>
      <c r="E491" s="201" t="s">
        <v>22</v>
      </c>
      <c r="F491" s="202" t="s">
        <v>978</v>
      </c>
      <c r="G491" s="199"/>
      <c r="H491" s="203">
        <v>1.25</v>
      </c>
      <c r="I491" s="204"/>
      <c r="J491" s="199"/>
      <c r="K491" s="199"/>
      <c r="L491" s="205"/>
      <c r="M491" s="206"/>
      <c r="N491" s="207"/>
      <c r="O491" s="207"/>
      <c r="P491" s="207"/>
      <c r="Q491" s="207"/>
      <c r="R491" s="207"/>
      <c r="S491" s="207"/>
      <c r="T491" s="208"/>
      <c r="AT491" s="209" t="s">
        <v>162</v>
      </c>
      <c r="AU491" s="209" t="s">
        <v>84</v>
      </c>
      <c r="AV491" s="11" t="s">
        <v>84</v>
      </c>
      <c r="AW491" s="11" t="s">
        <v>164</v>
      </c>
      <c r="AX491" s="11" t="s">
        <v>24</v>
      </c>
      <c r="AY491" s="209" t="s">
        <v>153</v>
      </c>
    </row>
    <row r="492" spans="2:65" s="1" customFormat="1" ht="20.399999999999999" customHeight="1">
      <c r="B492" s="38"/>
      <c r="C492" s="186" t="s">
        <v>979</v>
      </c>
      <c r="D492" s="186" t="s">
        <v>155</v>
      </c>
      <c r="E492" s="187" t="s">
        <v>980</v>
      </c>
      <c r="F492" s="188" t="s">
        <v>981</v>
      </c>
      <c r="G492" s="189" t="s">
        <v>328</v>
      </c>
      <c r="H492" s="190">
        <v>10.8</v>
      </c>
      <c r="I492" s="191"/>
      <c r="J492" s="192">
        <f>ROUND(I492*H492,2)</f>
        <v>0</v>
      </c>
      <c r="K492" s="188" t="s">
        <v>22</v>
      </c>
      <c r="L492" s="58"/>
      <c r="M492" s="193" t="s">
        <v>22</v>
      </c>
      <c r="N492" s="194" t="s">
        <v>46</v>
      </c>
      <c r="O492" s="39"/>
      <c r="P492" s="195">
        <f>O492*H492</f>
        <v>0</v>
      </c>
      <c r="Q492" s="195">
        <v>0</v>
      </c>
      <c r="R492" s="195">
        <f>Q492*H492</f>
        <v>0</v>
      </c>
      <c r="S492" s="195">
        <v>0</v>
      </c>
      <c r="T492" s="196">
        <f>S492*H492</f>
        <v>0</v>
      </c>
      <c r="AR492" s="21" t="s">
        <v>231</v>
      </c>
      <c r="AT492" s="21" t="s">
        <v>155</v>
      </c>
      <c r="AU492" s="21" t="s">
        <v>84</v>
      </c>
      <c r="AY492" s="21" t="s">
        <v>153</v>
      </c>
      <c r="BE492" s="197">
        <f>IF(N492="základní",J492,0)</f>
        <v>0</v>
      </c>
      <c r="BF492" s="197">
        <f>IF(N492="snížená",J492,0)</f>
        <v>0</v>
      </c>
      <c r="BG492" s="197">
        <f>IF(N492="zákl. přenesená",J492,0)</f>
        <v>0</v>
      </c>
      <c r="BH492" s="197">
        <f>IF(N492="sníž. přenesená",J492,0)</f>
        <v>0</v>
      </c>
      <c r="BI492" s="197">
        <f>IF(N492="nulová",J492,0)</f>
        <v>0</v>
      </c>
      <c r="BJ492" s="21" t="s">
        <v>24</v>
      </c>
      <c r="BK492" s="197">
        <f>ROUND(I492*H492,2)</f>
        <v>0</v>
      </c>
      <c r="BL492" s="21" t="s">
        <v>231</v>
      </c>
      <c r="BM492" s="21" t="s">
        <v>982</v>
      </c>
    </row>
    <row r="493" spans="2:65" s="1" customFormat="1" ht="24">
      <c r="B493" s="38"/>
      <c r="C493" s="60"/>
      <c r="D493" s="210" t="s">
        <v>269</v>
      </c>
      <c r="E493" s="60"/>
      <c r="F493" s="216" t="s">
        <v>983</v>
      </c>
      <c r="G493" s="60"/>
      <c r="H493" s="60"/>
      <c r="I493" s="156"/>
      <c r="J493" s="60"/>
      <c r="K493" s="60"/>
      <c r="L493" s="58"/>
      <c r="M493" s="215"/>
      <c r="N493" s="39"/>
      <c r="O493" s="39"/>
      <c r="P493" s="39"/>
      <c r="Q493" s="39"/>
      <c r="R493" s="39"/>
      <c r="S493" s="39"/>
      <c r="T493" s="75"/>
      <c r="AT493" s="21" t="s">
        <v>269</v>
      </c>
      <c r="AU493" s="21" t="s">
        <v>84</v>
      </c>
    </row>
    <row r="494" spans="2:65" s="11" customFormat="1" ht="12">
      <c r="B494" s="198"/>
      <c r="C494" s="199"/>
      <c r="D494" s="200" t="s">
        <v>162</v>
      </c>
      <c r="E494" s="201" t="s">
        <v>22</v>
      </c>
      <c r="F494" s="202" t="s">
        <v>984</v>
      </c>
      <c r="G494" s="199"/>
      <c r="H494" s="203">
        <v>10.8</v>
      </c>
      <c r="I494" s="204"/>
      <c r="J494" s="199"/>
      <c r="K494" s="199"/>
      <c r="L494" s="205"/>
      <c r="M494" s="206"/>
      <c r="N494" s="207"/>
      <c r="O494" s="207"/>
      <c r="P494" s="207"/>
      <c r="Q494" s="207"/>
      <c r="R494" s="207"/>
      <c r="S494" s="207"/>
      <c r="T494" s="208"/>
      <c r="AT494" s="209" t="s">
        <v>162</v>
      </c>
      <c r="AU494" s="209" t="s">
        <v>84</v>
      </c>
      <c r="AV494" s="11" t="s">
        <v>84</v>
      </c>
      <c r="AW494" s="11" t="s">
        <v>164</v>
      </c>
      <c r="AX494" s="11" t="s">
        <v>24</v>
      </c>
      <c r="AY494" s="209" t="s">
        <v>153</v>
      </c>
    </row>
    <row r="495" spans="2:65" s="1" customFormat="1" ht="20.399999999999999" customHeight="1">
      <c r="B495" s="38"/>
      <c r="C495" s="186" t="s">
        <v>985</v>
      </c>
      <c r="D495" s="186" t="s">
        <v>155</v>
      </c>
      <c r="E495" s="187" t="s">
        <v>986</v>
      </c>
      <c r="F495" s="188" t="s">
        <v>987</v>
      </c>
      <c r="G495" s="189" t="s">
        <v>328</v>
      </c>
      <c r="H495" s="190">
        <v>1</v>
      </c>
      <c r="I495" s="191"/>
      <c r="J495" s="192">
        <f>ROUND(I495*H495,2)</f>
        <v>0</v>
      </c>
      <c r="K495" s="188" t="s">
        <v>22</v>
      </c>
      <c r="L495" s="58"/>
      <c r="M495" s="193" t="s">
        <v>22</v>
      </c>
      <c r="N495" s="194" t="s">
        <v>46</v>
      </c>
      <c r="O495" s="39"/>
      <c r="P495" s="195">
        <f>O495*H495</f>
        <v>0</v>
      </c>
      <c r="Q495" s="195">
        <v>0</v>
      </c>
      <c r="R495" s="195">
        <f>Q495*H495</f>
        <v>0</v>
      </c>
      <c r="S495" s="195">
        <v>0</v>
      </c>
      <c r="T495" s="196">
        <f>S495*H495</f>
        <v>0</v>
      </c>
      <c r="AR495" s="21" t="s">
        <v>231</v>
      </c>
      <c r="AT495" s="21" t="s">
        <v>155</v>
      </c>
      <c r="AU495" s="21" t="s">
        <v>84</v>
      </c>
      <c r="AY495" s="21" t="s">
        <v>153</v>
      </c>
      <c r="BE495" s="197">
        <f>IF(N495="základní",J495,0)</f>
        <v>0</v>
      </c>
      <c r="BF495" s="197">
        <f>IF(N495="snížená",J495,0)</f>
        <v>0</v>
      </c>
      <c r="BG495" s="197">
        <f>IF(N495="zákl. přenesená",J495,0)</f>
        <v>0</v>
      </c>
      <c r="BH495" s="197">
        <f>IF(N495="sníž. přenesená",J495,0)</f>
        <v>0</v>
      </c>
      <c r="BI495" s="197">
        <f>IF(N495="nulová",J495,0)</f>
        <v>0</v>
      </c>
      <c r="BJ495" s="21" t="s">
        <v>24</v>
      </c>
      <c r="BK495" s="197">
        <f>ROUND(I495*H495,2)</f>
        <v>0</v>
      </c>
      <c r="BL495" s="21" t="s">
        <v>231</v>
      </c>
      <c r="BM495" s="21" t="s">
        <v>988</v>
      </c>
    </row>
    <row r="496" spans="2:65" s="1" customFormat="1" ht="24">
      <c r="B496" s="38"/>
      <c r="C496" s="60"/>
      <c r="D496" s="210" t="s">
        <v>269</v>
      </c>
      <c r="E496" s="60"/>
      <c r="F496" s="216" t="s">
        <v>983</v>
      </c>
      <c r="G496" s="60"/>
      <c r="H496" s="60"/>
      <c r="I496" s="156"/>
      <c r="J496" s="60"/>
      <c r="K496" s="60"/>
      <c r="L496" s="58"/>
      <c r="M496" s="215"/>
      <c r="N496" s="39"/>
      <c r="O496" s="39"/>
      <c r="P496" s="39"/>
      <c r="Q496" s="39"/>
      <c r="R496" s="39"/>
      <c r="S496" s="39"/>
      <c r="T496" s="75"/>
      <c r="AT496" s="21" t="s">
        <v>269</v>
      </c>
      <c r="AU496" s="21" t="s">
        <v>84</v>
      </c>
    </row>
    <row r="497" spans="2:65" s="10" customFormat="1" ht="29.85" customHeight="1">
      <c r="B497" s="169"/>
      <c r="C497" s="170"/>
      <c r="D497" s="183" t="s">
        <v>74</v>
      </c>
      <c r="E497" s="184" t="s">
        <v>989</v>
      </c>
      <c r="F497" s="184" t="s">
        <v>990</v>
      </c>
      <c r="G497" s="170"/>
      <c r="H497" s="170"/>
      <c r="I497" s="173"/>
      <c r="J497" s="185">
        <f>BK497</f>
        <v>0</v>
      </c>
      <c r="K497" s="170"/>
      <c r="L497" s="175"/>
      <c r="M497" s="176"/>
      <c r="N497" s="177"/>
      <c r="O497" s="177"/>
      <c r="P497" s="178">
        <f>SUM(P498:P511)</f>
        <v>0</v>
      </c>
      <c r="Q497" s="177"/>
      <c r="R497" s="178">
        <f>SUM(R498:R511)</f>
        <v>0.105075</v>
      </c>
      <c r="S497" s="177"/>
      <c r="T497" s="179">
        <f>SUM(T498:T511)</f>
        <v>0</v>
      </c>
      <c r="AR497" s="180" t="s">
        <v>84</v>
      </c>
      <c r="AT497" s="181" t="s">
        <v>74</v>
      </c>
      <c r="AU497" s="181" t="s">
        <v>24</v>
      </c>
      <c r="AY497" s="180" t="s">
        <v>153</v>
      </c>
      <c r="BK497" s="182">
        <f>SUM(BK498:BK511)</f>
        <v>0</v>
      </c>
    </row>
    <row r="498" spans="2:65" s="1" customFormat="1" ht="20.399999999999999" customHeight="1">
      <c r="B498" s="38"/>
      <c r="C498" s="186" t="s">
        <v>991</v>
      </c>
      <c r="D498" s="186" t="s">
        <v>155</v>
      </c>
      <c r="E498" s="187" t="s">
        <v>992</v>
      </c>
      <c r="F498" s="188" t="s">
        <v>993</v>
      </c>
      <c r="G498" s="189" t="s">
        <v>328</v>
      </c>
      <c r="H498" s="190">
        <v>3</v>
      </c>
      <c r="I498" s="191"/>
      <c r="J498" s="192">
        <f>ROUND(I498*H498,2)</f>
        <v>0</v>
      </c>
      <c r="K498" s="188" t="s">
        <v>159</v>
      </c>
      <c r="L498" s="58"/>
      <c r="M498" s="193" t="s">
        <v>22</v>
      </c>
      <c r="N498" s="194" t="s">
        <v>46</v>
      </c>
      <c r="O498" s="39"/>
      <c r="P498" s="195">
        <f>O498*H498</f>
        <v>0</v>
      </c>
      <c r="Q498" s="195">
        <v>4.55E-4</v>
      </c>
      <c r="R498" s="195">
        <f>Q498*H498</f>
        <v>1.3649999999999999E-3</v>
      </c>
      <c r="S498" s="195">
        <v>0</v>
      </c>
      <c r="T498" s="196">
        <f>S498*H498</f>
        <v>0</v>
      </c>
      <c r="AR498" s="21" t="s">
        <v>231</v>
      </c>
      <c r="AT498" s="21" t="s">
        <v>155</v>
      </c>
      <c r="AU498" s="21" t="s">
        <v>84</v>
      </c>
      <c r="AY498" s="21" t="s">
        <v>153</v>
      </c>
      <c r="BE498" s="197">
        <f>IF(N498="základní",J498,0)</f>
        <v>0</v>
      </c>
      <c r="BF498" s="197">
        <f>IF(N498="snížená",J498,0)</f>
        <v>0</v>
      </c>
      <c r="BG498" s="197">
        <f>IF(N498="zákl. přenesená",J498,0)</f>
        <v>0</v>
      </c>
      <c r="BH498" s="197">
        <f>IF(N498="sníž. přenesená",J498,0)</f>
        <v>0</v>
      </c>
      <c r="BI498" s="197">
        <f>IF(N498="nulová",J498,0)</f>
        <v>0</v>
      </c>
      <c r="BJ498" s="21" t="s">
        <v>24</v>
      </c>
      <c r="BK498" s="197">
        <f>ROUND(I498*H498,2)</f>
        <v>0</v>
      </c>
      <c r="BL498" s="21" t="s">
        <v>231</v>
      </c>
      <c r="BM498" s="21" t="s">
        <v>994</v>
      </c>
    </row>
    <row r="499" spans="2:65" s="11" customFormat="1" ht="12">
      <c r="B499" s="198"/>
      <c r="C499" s="199"/>
      <c r="D499" s="200" t="s">
        <v>162</v>
      </c>
      <c r="E499" s="201" t="s">
        <v>22</v>
      </c>
      <c r="F499" s="202" t="s">
        <v>995</v>
      </c>
      <c r="G499" s="199"/>
      <c r="H499" s="203">
        <v>3</v>
      </c>
      <c r="I499" s="204"/>
      <c r="J499" s="199"/>
      <c r="K499" s="199"/>
      <c r="L499" s="205"/>
      <c r="M499" s="206"/>
      <c r="N499" s="207"/>
      <c r="O499" s="207"/>
      <c r="P499" s="207"/>
      <c r="Q499" s="207"/>
      <c r="R499" s="207"/>
      <c r="S499" s="207"/>
      <c r="T499" s="208"/>
      <c r="AT499" s="209" t="s">
        <v>162</v>
      </c>
      <c r="AU499" s="209" t="s">
        <v>84</v>
      </c>
      <c r="AV499" s="11" t="s">
        <v>84</v>
      </c>
      <c r="AW499" s="11" t="s">
        <v>164</v>
      </c>
      <c r="AX499" s="11" t="s">
        <v>24</v>
      </c>
      <c r="AY499" s="209" t="s">
        <v>153</v>
      </c>
    </row>
    <row r="500" spans="2:65" s="1" customFormat="1" ht="20.399999999999999" customHeight="1">
      <c r="B500" s="38"/>
      <c r="C500" s="217" t="s">
        <v>996</v>
      </c>
      <c r="D500" s="217" t="s">
        <v>279</v>
      </c>
      <c r="E500" s="218" t="s">
        <v>997</v>
      </c>
      <c r="F500" s="219" t="s">
        <v>998</v>
      </c>
      <c r="G500" s="220" t="s">
        <v>334</v>
      </c>
      <c r="H500" s="221">
        <v>12</v>
      </c>
      <c r="I500" s="222"/>
      <c r="J500" s="223">
        <f>ROUND(I500*H500,2)</f>
        <v>0</v>
      </c>
      <c r="K500" s="219" t="s">
        <v>159</v>
      </c>
      <c r="L500" s="224"/>
      <c r="M500" s="225" t="s">
        <v>22</v>
      </c>
      <c r="N500" s="226" t="s">
        <v>46</v>
      </c>
      <c r="O500" s="39"/>
      <c r="P500" s="195">
        <f>O500*H500</f>
        <v>0</v>
      </c>
      <c r="Q500" s="195">
        <v>3.6000000000000002E-4</v>
      </c>
      <c r="R500" s="195">
        <f>Q500*H500</f>
        <v>4.3200000000000001E-3</v>
      </c>
      <c r="S500" s="195">
        <v>0</v>
      </c>
      <c r="T500" s="196">
        <f>S500*H500</f>
        <v>0</v>
      </c>
      <c r="AR500" s="21" t="s">
        <v>325</v>
      </c>
      <c r="AT500" s="21" t="s">
        <v>279</v>
      </c>
      <c r="AU500" s="21" t="s">
        <v>84</v>
      </c>
      <c r="AY500" s="21" t="s">
        <v>153</v>
      </c>
      <c r="BE500" s="197">
        <f>IF(N500="základní",J500,0)</f>
        <v>0</v>
      </c>
      <c r="BF500" s="197">
        <f>IF(N500="snížená",J500,0)</f>
        <v>0</v>
      </c>
      <c r="BG500" s="197">
        <f>IF(N500="zákl. přenesená",J500,0)</f>
        <v>0</v>
      </c>
      <c r="BH500" s="197">
        <f>IF(N500="sníž. přenesená",J500,0)</f>
        <v>0</v>
      </c>
      <c r="BI500" s="197">
        <f>IF(N500="nulová",J500,0)</f>
        <v>0</v>
      </c>
      <c r="BJ500" s="21" t="s">
        <v>24</v>
      </c>
      <c r="BK500" s="197">
        <f>ROUND(I500*H500,2)</f>
        <v>0</v>
      </c>
      <c r="BL500" s="21" t="s">
        <v>231</v>
      </c>
      <c r="BM500" s="21" t="s">
        <v>999</v>
      </c>
    </row>
    <row r="501" spans="2:65" s="11" customFormat="1" ht="12">
      <c r="B501" s="198"/>
      <c r="C501" s="199"/>
      <c r="D501" s="200" t="s">
        <v>162</v>
      </c>
      <c r="E501" s="201" t="s">
        <v>22</v>
      </c>
      <c r="F501" s="202" t="s">
        <v>1000</v>
      </c>
      <c r="G501" s="199"/>
      <c r="H501" s="203">
        <v>12</v>
      </c>
      <c r="I501" s="204"/>
      <c r="J501" s="199"/>
      <c r="K501" s="199"/>
      <c r="L501" s="205"/>
      <c r="M501" s="206"/>
      <c r="N501" s="207"/>
      <c r="O501" s="207"/>
      <c r="P501" s="207"/>
      <c r="Q501" s="207"/>
      <c r="R501" s="207"/>
      <c r="S501" s="207"/>
      <c r="T501" s="208"/>
      <c r="AT501" s="209" t="s">
        <v>162</v>
      </c>
      <c r="AU501" s="209" t="s">
        <v>84</v>
      </c>
      <c r="AV501" s="11" t="s">
        <v>84</v>
      </c>
      <c r="AW501" s="11" t="s">
        <v>164</v>
      </c>
      <c r="AX501" s="11" t="s">
        <v>24</v>
      </c>
      <c r="AY501" s="209" t="s">
        <v>153</v>
      </c>
    </row>
    <row r="502" spans="2:65" s="1" customFormat="1" ht="28.8" customHeight="1">
      <c r="B502" s="38"/>
      <c r="C502" s="186" t="s">
        <v>1001</v>
      </c>
      <c r="D502" s="186" t="s">
        <v>155</v>
      </c>
      <c r="E502" s="187" t="s">
        <v>1002</v>
      </c>
      <c r="F502" s="188" t="s">
        <v>1003</v>
      </c>
      <c r="G502" s="189" t="s">
        <v>225</v>
      </c>
      <c r="H502" s="190">
        <v>3</v>
      </c>
      <c r="I502" s="191"/>
      <c r="J502" s="192">
        <f>ROUND(I502*H502,2)</f>
        <v>0</v>
      </c>
      <c r="K502" s="188" t="s">
        <v>159</v>
      </c>
      <c r="L502" s="58"/>
      <c r="M502" s="193" t="s">
        <v>22</v>
      </c>
      <c r="N502" s="194" t="s">
        <v>46</v>
      </c>
      <c r="O502" s="39"/>
      <c r="P502" s="195">
        <f>O502*H502</f>
        <v>0</v>
      </c>
      <c r="Q502" s="195">
        <v>3.9199999999999999E-3</v>
      </c>
      <c r="R502" s="195">
        <f>Q502*H502</f>
        <v>1.176E-2</v>
      </c>
      <c r="S502" s="195">
        <v>0</v>
      </c>
      <c r="T502" s="196">
        <f>S502*H502</f>
        <v>0</v>
      </c>
      <c r="AR502" s="21" t="s">
        <v>231</v>
      </c>
      <c r="AT502" s="21" t="s">
        <v>155</v>
      </c>
      <c r="AU502" s="21" t="s">
        <v>84</v>
      </c>
      <c r="AY502" s="21" t="s">
        <v>153</v>
      </c>
      <c r="BE502" s="197">
        <f>IF(N502="základní",J502,0)</f>
        <v>0</v>
      </c>
      <c r="BF502" s="197">
        <f>IF(N502="snížená",J502,0)</f>
        <v>0</v>
      </c>
      <c r="BG502" s="197">
        <f>IF(N502="zákl. přenesená",J502,0)</f>
        <v>0</v>
      </c>
      <c r="BH502" s="197">
        <f>IF(N502="sníž. přenesená",J502,0)</f>
        <v>0</v>
      </c>
      <c r="BI502" s="197">
        <f>IF(N502="nulová",J502,0)</f>
        <v>0</v>
      </c>
      <c r="BJ502" s="21" t="s">
        <v>24</v>
      </c>
      <c r="BK502" s="197">
        <f>ROUND(I502*H502,2)</f>
        <v>0</v>
      </c>
      <c r="BL502" s="21" t="s">
        <v>231</v>
      </c>
      <c r="BM502" s="21" t="s">
        <v>1004</v>
      </c>
    </row>
    <row r="503" spans="2:65" s="11" customFormat="1" ht="12">
      <c r="B503" s="198"/>
      <c r="C503" s="199"/>
      <c r="D503" s="200" t="s">
        <v>162</v>
      </c>
      <c r="E503" s="201" t="s">
        <v>22</v>
      </c>
      <c r="F503" s="202" t="s">
        <v>1005</v>
      </c>
      <c r="G503" s="199"/>
      <c r="H503" s="203">
        <v>3</v>
      </c>
      <c r="I503" s="204"/>
      <c r="J503" s="199"/>
      <c r="K503" s="199"/>
      <c r="L503" s="205"/>
      <c r="M503" s="206"/>
      <c r="N503" s="207"/>
      <c r="O503" s="207"/>
      <c r="P503" s="207"/>
      <c r="Q503" s="207"/>
      <c r="R503" s="207"/>
      <c r="S503" s="207"/>
      <c r="T503" s="208"/>
      <c r="AT503" s="209" t="s">
        <v>162</v>
      </c>
      <c r="AU503" s="209" t="s">
        <v>84</v>
      </c>
      <c r="AV503" s="11" t="s">
        <v>84</v>
      </c>
      <c r="AW503" s="11" t="s">
        <v>164</v>
      </c>
      <c r="AX503" s="11" t="s">
        <v>24</v>
      </c>
      <c r="AY503" s="209" t="s">
        <v>153</v>
      </c>
    </row>
    <row r="504" spans="2:65" s="1" customFormat="1" ht="20.399999999999999" customHeight="1">
      <c r="B504" s="38"/>
      <c r="C504" s="217" t="s">
        <v>1006</v>
      </c>
      <c r="D504" s="217" t="s">
        <v>279</v>
      </c>
      <c r="E504" s="218" t="s">
        <v>1007</v>
      </c>
      <c r="F504" s="219" t="s">
        <v>1008</v>
      </c>
      <c r="G504" s="220" t="s">
        <v>225</v>
      </c>
      <c r="H504" s="221">
        <v>3.3</v>
      </c>
      <c r="I504" s="222"/>
      <c r="J504" s="223">
        <f>ROUND(I504*H504,2)</f>
        <v>0</v>
      </c>
      <c r="K504" s="219" t="s">
        <v>159</v>
      </c>
      <c r="L504" s="224"/>
      <c r="M504" s="225" t="s">
        <v>22</v>
      </c>
      <c r="N504" s="226" t="s">
        <v>46</v>
      </c>
      <c r="O504" s="39"/>
      <c r="P504" s="195">
        <f>O504*H504</f>
        <v>0</v>
      </c>
      <c r="Q504" s="195">
        <v>1.9199999999999998E-2</v>
      </c>
      <c r="R504" s="195">
        <f>Q504*H504</f>
        <v>6.3359999999999986E-2</v>
      </c>
      <c r="S504" s="195">
        <v>0</v>
      </c>
      <c r="T504" s="196">
        <f>S504*H504</f>
        <v>0</v>
      </c>
      <c r="AR504" s="21" t="s">
        <v>325</v>
      </c>
      <c r="AT504" s="21" t="s">
        <v>279</v>
      </c>
      <c r="AU504" s="21" t="s">
        <v>84</v>
      </c>
      <c r="AY504" s="21" t="s">
        <v>153</v>
      </c>
      <c r="BE504" s="197">
        <f>IF(N504="základní",J504,0)</f>
        <v>0</v>
      </c>
      <c r="BF504" s="197">
        <f>IF(N504="snížená",J504,0)</f>
        <v>0</v>
      </c>
      <c r="BG504" s="197">
        <f>IF(N504="zákl. přenesená",J504,0)</f>
        <v>0</v>
      </c>
      <c r="BH504" s="197">
        <f>IF(N504="sníž. přenesená",J504,0)</f>
        <v>0</v>
      </c>
      <c r="BI504" s="197">
        <f>IF(N504="nulová",J504,0)</f>
        <v>0</v>
      </c>
      <c r="BJ504" s="21" t="s">
        <v>24</v>
      </c>
      <c r="BK504" s="197">
        <f>ROUND(I504*H504,2)</f>
        <v>0</v>
      </c>
      <c r="BL504" s="21" t="s">
        <v>231</v>
      </c>
      <c r="BM504" s="21" t="s">
        <v>1009</v>
      </c>
    </row>
    <row r="505" spans="2:65" s="11" customFormat="1" ht="12">
      <c r="B505" s="198"/>
      <c r="C505" s="199"/>
      <c r="D505" s="200" t="s">
        <v>162</v>
      </c>
      <c r="E505" s="199"/>
      <c r="F505" s="202" t="s">
        <v>1010</v>
      </c>
      <c r="G505" s="199"/>
      <c r="H505" s="203">
        <v>3.3</v>
      </c>
      <c r="I505" s="204"/>
      <c r="J505" s="199"/>
      <c r="K505" s="199"/>
      <c r="L505" s="205"/>
      <c r="M505" s="206"/>
      <c r="N505" s="207"/>
      <c r="O505" s="207"/>
      <c r="P505" s="207"/>
      <c r="Q505" s="207"/>
      <c r="R505" s="207"/>
      <c r="S505" s="207"/>
      <c r="T505" s="208"/>
      <c r="AT505" s="209" t="s">
        <v>162</v>
      </c>
      <c r="AU505" s="209" t="s">
        <v>84</v>
      </c>
      <c r="AV505" s="11" t="s">
        <v>84</v>
      </c>
      <c r="AW505" s="11" t="s">
        <v>6</v>
      </c>
      <c r="AX505" s="11" t="s">
        <v>24</v>
      </c>
      <c r="AY505" s="209" t="s">
        <v>153</v>
      </c>
    </row>
    <row r="506" spans="2:65" s="1" customFormat="1" ht="20.399999999999999" customHeight="1">
      <c r="B506" s="38"/>
      <c r="C506" s="186" t="s">
        <v>1011</v>
      </c>
      <c r="D506" s="186" t="s">
        <v>155</v>
      </c>
      <c r="E506" s="187" t="s">
        <v>1012</v>
      </c>
      <c r="F506" s="188" t="s">
        <v>1013</v>
      </c>
      <c r="G506" s="189" t="s">
        <v>225</v>
      </c>
      <c r="H506" s="190">
        <v>3.3</v>
      </c>
      <c r="I506" s="191"/>
      <c r="J506" s="192">
        <f>ROUND(I506*H506,2)</f>
        <v>0</v>
      </c>
      <c r="K506" s="188" t="s">
        <v>159</v>
      </c>
      <c r="L506" s="58"/>
      <c r="M506" s="193" t="s">
        <v>22</v>
      </c>
      <c r="N506" s="194" t="s">
        <v>46</v>
      </c>
      <c r="O506" s="39"/>
      <c r="P506" s="195">
        <f>O506*H506</f>
        <v>0</v>
      </c>
      <c r="Q506" s="195">
        <v>2.9999999999999997E-4</v>
      </c>
      <c r="R506" s="195">
        <f>Q506*H506</f>
        <v>9.8999999999999978E-4</v>
      </c>
      <c r="S506" s="195">
        <v>0</v>
      </c>
      <c r="T506" s="196">
        <f>S506*H506</f>
        <v>0</v>
      </c>
      <c r="AR506" s="21" t="s">
        <v>231</v>
      </c>
      <c r="AT506" s="21" t="s">
        <v>155</v>
      </c>
      <c r="AU506" s="21" t="s">
        <v>84</v>
      </c>
      <c r="AY506" s="21" t="s">
        <v>153</v>
      </c>
      <c r="BE506" s="197">
        <f>IF(N506="základní",J506,0)</f>
        <v>0</v>
      </c>
      <c r="BF506" s="197">
        <f>IF(N506="snížená",J506,0)</f>
        <v>0</v>
      </c>
      <c r="BG506" s="197">
        <f>IF(N506="zákl. přenesená",J506,0)</f>
        <v>0</v>
      </c>
      <c r="BH506" s="197">
        <f>IF(N506="sníž. přenesená",J506,0)</f>
        <v>0</v>
      </c>
      <c r="BI506" s="197">
        <f>IF(N506="nulová",J506,0)</f>
        <v>0</v>
      </c>
      <c r="BJ506" s="21" t="s">
        <v>24</v>
      </c>
      <c r="BK506" s="197">
        <f>ROUND(I506*H506,2)</f>
        <v>0</v>
      </c>
      <c r="BL506" s="21" t="s">
        <v>231</v>
      </c>
      <c r="BM506" s="21" t="s">
        <v>1014</v>
      </c>
    </row>
    <row r="507" spans="2:65" s="11" customFormat="1" ht="12">
      <c r="B507" s="198"/>
      <c r="C507" s="199"/>
      <c r="D507" s="200" t="s">
        <v>162</v>
      </c>
      <c r="E507" s="201" t="s">
        <v>22</v>
      </c>
      <c r="F507" s="202" t="s">
        <v>1015</v>
      </c>
      <c r="G507" s="199"/>
      <c r="H507" s="203">
        <v>3.3</v>
      </c>
      <c r="I507" s="204"/>
      <c r="J507" s="199"/>
      <c r="K507" s="199"/>
      <c r="L507" s="205"/>
      <c r="M507" s="206"/>
      <c r="N507" s="207"/>
      <c r="O507" s="207"/>
      <c r="P507" s="207"/>
      <c r="Q507" s="207"/>
      <c r="R507" s="207"/>
      <c r="S507" s="207"/>
      <c r="T507" s="208"/>
      <c r="AT507" s="209" t="s">
        <v>162</v>
      </c>
      <c r="AU507" s="209" t="s">
        <v>84</v>
      </c>
      <c r="AV507" s="11" t="s">
        <v>84</v>
      </c>
      <c r="AW507" s="11" t="s">
        <v>164</v>
      </c>
      <c r="AX507" s="11" t="s">
        <v>75</v>
      </c>
      <c r="AY507" s="209" t="s">
        <v>153</v>
      </c>
    </row>
    <row r="508" spans="2:65" s="1" customFormat="1" ht="20.399999999999999" customHeight="1">
      <c r="B508" s="38"/>
      <c r="C508" s="186" t="s">
        <v>1016</v>
      </c>
      <c r="D508" s="186" t="s">
        <v>155</v>
      </c>
      <c r="E508" s="187" t="s">
        <v>1017</v>
      </c>
      <c r="F508" s="188" t="s">
        <v>1018</v>
      </c>
      <c r="G508" s="189" t="s">
        <v>328</v>
      </c>
      <c r="H508" s="190">
        <v>6</v>
      </c>
      <c r="I508" s="191"/>
      <c r="J508" s="192">
        <f>ROUND(I508*H508,2)</f>
        <v>0</v>
      </c>
      <c r="K508" s="188" t="s">
        <v>159</v>
      </c>
      <c r="L508" s="58"/>
      <c r="M508" s="193" t="s">
        <v>22</v>
      </c>
      <c r="N508" s="194" t="s">
        <v>46</v>
      </c>
      <c r="O508" s="39"/>
      <c r="P508" s="195">
        <f>O508*H508</f>
        <v>0</v>
      </c>
      <c r="Q508" s="195">
        <v>3.0000000000000001E-5</v>
      </c>
      <c r="R508" s="195">
        <f>Q508*H508</f>
        <v>1.8000000000000001E-4</v>
      </c>
      <c r="S508" s="195">
        <v>0</v>
      </c>
      <c r="T508" s="196">
        <f>S508*H508</f>
        <v>0</v>
      </c>
      <c r="AR508" s="21" t="s">
        <v>231</v>
      </c>
      <c r="AT508" s="21" t="s">
        <v>155</v>
      </c>
      <c r="AU508" s="21" t="s">
        <v>84</v>
      </c>
      <c r="AY508" s="21" t="s">
        <v>153</v>
      </c>
      <c r="BE508" s="197">
        <f>IF(N508="základní",J508,0)</f>
        <v>0</v>
      </c>
      <c r="BF508" s="197">
        <f>IF(N508="snížená",J508,0)</f>
        <v>0</v>
      </c>
      <c r="BG508" s="197">
        <f>IF(N508="zákl. přenesená",J508,0)</f>
        <v>0</v>
      </c>
      <c r="BH508" s="197">
        <f>IF(N508="sníž. přenesená",J508,0)</f>
        <v>0</v>
      </c>
      <c r="BI508" s="197">
        <f>IF(N508="nulová",J508,0)</f>
        <v>0</v>
      </c>
      <c r="BJ508" s="21" t="s">
        <v>24</v>
      </c>
      <c r="BK508" s="197">
        <f>ROUND(I508*H508,2)</f>
        <v>0</v>
      </c>
      <c r="BL508" s="21" t="s">
        <v>231</v>
      </c>
      <c r="BM508" s="21" t="s">
        <v>1019</v>
      </c>
    </row>
    <row r="509" spans="2:65" s="11" customFormat="1" ht="12">
      <c r="B509" s="198"/>
      <c r="C509" s="199"/>
      <c r="D509" s="200" t="s">
        <v>162</v>
      </c>
      <c r="E509" s="201" t="s">
        <v>22</v>
      </c>
      <c r="F509" s="202" t="s">
        <v>1020</v>
      </c>
      <c r="G509" s="199"/>
      <c r="H509" s="203">
        <v>6</v>
      </c>
      <c r="I509" s="204"/>
      <c r="J509" s="199"/>
      <c r="K509" s="199"/>
      <c r="L509" s="205"/>
      <c r="M509" s="206"/>
      <c r="N509" s="207"/>
      <c r="O509" s="207"/>
      <c r="P509" s="207"/>
      <c r="Q509" s="207"/>
      <c r="R509" s="207"/>
      <c r="S509" s="207"/>
      <c r="T509" s="208"/>
      <c r="AT509" s="209" t="s">
        <v>162</v>
      </c>
      <c r="AU509" s="209" t="s">
        <v>84</v>
      </c>
      <c r="AV509" s="11" t="s">
        <v>84</v>
      </c>
      <c r="AW509" s="11" t="s">
        <v>164</v>
      </c>
      <c r="AX509" s="11" t="s">
        <v>75</v>
      </c>
      <c r="AY509" s="209" t="s">
        <v>153</v>
      </c>
    </row>
    <row r="510" spans="2:65" s="1" customFormat="1" ht="20.399999999999999" customHeight="1">
      <c r="B510" s="38"/>
      <c r="C510" s="186" t="s">
        <v>1021</v>
      </c>
      <c r="D510" s="186" t="s">
        <v>155</v>
      </c>
      <c r="E510" s="187" t="s">
        <v>1022</v>
      </c>
      <c r="F510" s="188" t="s">
        <v>1023</v>
      </c>
      <c r="G510" s="189" t="s">
        <v>225</v>
      </c>
      <c r="H510" s="190">
        <v>3</v>
      </c>
      <c r="I510" s="191"/>
      <c r="J510" s="192">
        <f>ROUND(I510*H510,2)</f>
        <v>0</v>
      </c>
      <c r="K510" s="188" t="s">
        <v>159</v>
      </c>
      <c r="L510" s="58"/>
      <c r="M510" s="193" t="s">
        <v>22</v>
      </c>
      <c r="N510" s="194" t="s">
        <v>46</v>
      </c>
      <c r="O510" s="39"/>
      <c r="P510" s="195">
        <f>O510*H510</f>
        <v>0</v>
      </c>
      <c r="Q510" s="195">
        <v>7.7000000000000002E-3</v>
      </c>
      <c r="R510" s="195">
        <f>Q510*H510</f>
        <v>2.3100000000000002E-2</v>
      </c>
      <c r="S510" s="195">
        <v>0</v>
      </c>
      <c r="T510" s="196">
        <f>S510*H510</f>
        <v>0</v>
      </c>
      <c r="AR510" s="21" t="s">
        <v>231</v>
      </c>
      <c r="AT510" s="21" t="s">
        <v>155</v>
      </c>
      <c r="AU510" s="21" t="s">
        <v>84</v>
      </c>
      <c r="AY510" s="21" t="s">
        <v>153</v>
      </c>
      <c r="BE510" s="197">
        <f>IF(N510="základní",J510,0)</f>
        <v>0</v>
      </c>
      <c r="BF510" s="197">
        <f>IF(N510="snížená",J510,0)</f>
        <v>0</v>
      </c>
      <c r="BG510" s="197">
        <f>IF(N510="zákl. přenesená",J510,0)</f>
        <v>0</v>
      </c>
      <c r="BH510" s="197">
        <f>IF(N510="sníž. přenesená",J510,0)</f>
        <v>0</v>
      </c>
      <c r="BI510" s="197">
        <f>IF(N510="nulová",J510,0)</f>
        <v>0</v>
      </c>
      <c r="BJ510" s="21" t="s">
        <v>24</v>
      </c>
      <c r="BK510" s="197">
        <f>ROUND(I510*H510,2)</f>
        <v>0</v>
      </c>
      <c r="BL510" s="21" t="s">
        <v>231</v>
      </c>
      <c r="BM510" s="21" t="s">
        <v>1024</v>
      </c>
    </row>
    <row r="511" spans="2:65" s="1" customFormat="1" ht="20.399999999999999" customHeight="1">
      <c r="B511" s="38"/>
      <c r="C511" s="186" t="s">
        <v>1025</v>
      </c>
      <c r="D511" s="186" t="s">
        <v>155</v>
      </c>
      <c r="E511" s="187" t="s">
        <v>1026</v>
      </c>
      <c r="F511" s="188" t="s">
        <v>1027</v>
      </c>
      <c r="G511" s="189" t="s">
        <v>199</v>
      </c>
      <c r="H511" s="190">
        <v>0.105</v>
      </c>
      <c r="I511" s="191"/>
      <c r="J511" s="192">
        <f>ROUND(I511*H511,2)</f>
        <v>0</v>
      </c>
      <c r="K511" s="188" t="s">
        <v>159</v>
      </c>
      <c r="L511" s="58"/>
      <c r="M511" s="193" t="s">
        <v>22</v>
      </c>
      <c r="N511" s="194" t="s">
        <v>46</v>
      </c>
      <c r="O511" s="39"/>
      <c r="P511" s="195">
        <f>O511*H511</f>
        <v>0</v>
      </c>
      <c r="Q511" s="195">
        <v>0</v>
      </c>
      <c r="R511" s="195">
        <f>Q511*H511</f>
        <v>0</v>
      </c>
      <c r="S511" s="195">
        <v>0</v>
      </c>
      <c r="T511" s="196">
        <f>S511*H511</f>
        <v>0</v>
      </c>
      <c r="AR511" s="21" t="s">
        <v>231</v>
      </c>
      <c r="AT511" s="21" t="s">
        <v>155</v>
      </c>
      <c r="AU511" s="21" t="s">
        <v>84</v>
      </c>
      <c r="AY511" s="21" t="s">
        <v>153</v>
      </c>
      <c r="BE511" s="197">
        <f>IF(N511="základní",J511,0)</f>
        <v>0</v>
      </c>
      <c r="BF511" s="197">
        <f>IF(N511="snížená",J511,0)</f>
        <v>0</v>
      </c>
      <c r="BG511" s="197">
        <f>IF(N511="zákl. přenesená",J511,0)</f>
        <v>0</v>
      </c>
      <c r="BH511" s="197">
        <f>IF(N511="sníž. přenesená",J511,0)</f>
        <v>0</v>
      </c>
      <c r="BI511" s="197">
        <f>IF(N511="nulová",J511,0)</f>
        <v>0</v>
      </c>
      <c r="BJ511" s="21" t="s">
        <v>24</v>
      </c>
      <c r="BK511" s="197">
        <f>ROUND(I511*H511,2)</f>
        <v>0</v>
      </c>
      <c r="BL511" s="21" t="s">
        <v>231</v>
      </c>
      <c r="BM511" s="21" t="s">
        <v>1028</v>
      </c>
    </row>
    <row r="512" spans="2:65" s="10" customFormat="1" ht="29.85" customHeight="1">
      <c r="B512" s="169"/>
      <c r="C512" s="170"/>
      <c r="D512" s="183" t="s">
        <v>74</v>
      </c>
      <c r="E512" s="184" t="s">
        <v>1029</v>
      </c>
      <c r="F512" s="184" t="s">
        <v>1030</v>
      </c>
      <c r="G512" s="170"/>
      <c r="H512" s="170"/>
      <c r="I512" s="173"/>
      <c r="J512" s="185">
        <f>BK512</f>
        <v>0</v>
      </c>
      <c r="K512" s="170"/>
      <c r="L512" s="175"/>
      <c r="M512" s="176"/>
      <c r="N512" s="177"/>
      <c r="O512" s="177"/>
      <c r="P512" s="178">
        <f>SUM(P513:P530)</f>
        <v>0</v>
      </c>
      <c r="Q512" s="177"/>
      <c r="R512" s="178">
        <f>SUM(R513:R530)</f>
        <v>4.6154430000000003E-2</v>
      </c>
      <c r="S512" s="177"/>
      <c r="T512" s="179">
        <f>SUM(T513:T530)</f>
        <v>0</v>
      </c>
      <c r="AR512" s="180" t="s">
        <v>84</v>
      </c>
      <c r="AT512" s="181" t="s">
        <v>74</v>
      </c>
      <c r="AU512" s="181" t="s">
        <v>24</v>
      </c>
      <c r="AY512" s="180" t="s">
        <v>153</v>
      </c>
      <c r="BK512" s="182">
        <f>SUM(BK513:BK530)</f>
        <v>0</v>
      </c>
    </row>
    <row r="513" spans="2:65" s="1" customFormat="1" ht="20.399999999999999" customHeight="1">
      <c r="B513" s="38"/>
      <c r="C513" s="186" t="s">
        <v>1031</v>
      </c>
      <c r="D513" s="186" t="s">
        <v>155</v>
      </c>
      <c r="E513" s="187" t="s">
        <v>1032</v>
      </c>
      <c r="F513" s="188" t="s">
        <v>1033</v>
      </c>
      <c r="G513" s="189" t="s">
        <v>225</v>
      </c>
      <c r="H513" s="190">
        <v>79.796999999999997</v>
      </c>
      <c r="I513" s="191"/>
      <c r="J513" s="192">
        <f>ROUND(I513*H513,2)</f>
        <v>0</v>
      </c>
      <c r="K513" s="188" t="s">
        <v>159</v>
      </c>
      <c r="L513" s="58"/>
      <c r="M513" s="193" t="s">
        <v>22</v>
      </c>
      <c r="N513" s="194" t="s">
        <v>46</v>
      </c>
      <c r="O513" s="39"/>
      <c r="P513" s="195">
        <f>O513*H513</f>
        <v>0</v>
      </c>
      <c r="Q513" s="195">
        <v>1.4999999999999999E-4</v>
      </c>
      <c r="R513" s="195">
        <f>Q513*H513</f>
        <v>1.1969549999999999E-2</v>
      </c>
      <c r="S513" s="195">
        <v>0</v>
      </c>
      <c r="T513" s="196">
        <f>S513*H513</f>
        <v>0</v>
      </c>
      <c r="AR513" s="21" t="s">
        <v>231</v>
      </c>
      <c r="AT513" s="21" t="s">
        <v>155</v>
      </c>
      <c r="AU513" s="21" t="s">
        <v>84</v>
      </c>
      <c r="AY513" s="21" t="s">
        <v>153</v>
      </c>
      <c r="BE513" s="197">
        <f>IF(N513="základní",J513,0)</f>
        <v>0</v>
      </c>
      <c r="BF513" s="197">
        <f>IF(N513="snížená",J513,0)</f>
        <v>0</v>
      </c>
      <c r="BG513" s="197">
        <f>IF(N513="zákl. přenesená",J513,0)</f>
        <v>0</v>
      </c>
      <c r="BH513" s="197">
        <f>IF(N513="sníž. přenesená",J513,0)</f>
        <v>0</v>
      </c>
      <c r="BI513" s="197">
        <f>IF(N513="nulová",J513,0)</f>
        <v>0</v>
      </c>
      <c r="BJ513" s="21" t="s">
        <v>24</v>
      </c>
      <c r="BK513" s="197">
        <f>ROUND(I513*H513,2)</f>
        <v>0</v>
      </c>
      <c r="BL513" s="21" t="s">
        <v>231</v>
      </c>
      <c r="BM513" s="21" t="s">
        <v>1034</v>
      </c>
    </row>
    <row r="514" spans="2:65" s="1" customFormat="1" ht="12">
      <c r="B514" s="38"/>
      <c r="C514" s="60"/>
      <c r="D514" s="210" t="s">
        <v>240</v>
      </c>
      <c r="E514" s="60"/>
      <c r="F514" s="214" t="s">
        <v>1035</v>
      </c>
      <c r="G514" s="60"/>
      <c r="H514" s="60"/>
      <c r="I514" s="156"/>
      <c r="J514" s="60"/>
      <c r="K514" s="60"/>
      <c r="L514" s="58"/>
      <c r="M514" s="215"/>
      <c r="N514" s="39"/>
      <c r="O514" s="39"/>
      <c r="P514" s="39"/>
      <c r="Q514" s="39"/>
      <c r="R514" s="39"/>
      <c r="S514" s="39"/>
      <c r="T514" s="75"/>
      <c r="AT514" s="21" t="s">
        <v>240</v>
      </c>
      <c r="AU514" s="21" t="s">
        <v>84</v>
      </c>
    </row>
    <row r="515" spans="2:65" s="11" customFormat="1" ht="12">
      <c r="B515" s="198"/>
      <c r="C515" s="199"/>
      <c r="D515" s="210" t="s">
        <v>162</v>
      </c>
      <c r="E515" s="211" t="s">
        <v>22</v>
      </c>
      <c r="F515" s="212" t="s">
        <v>1036</v>
      </c>
      <c r="G515" s="199"/>
      <c r="H515" s="213">
        <v>77.077449999999999</v>
      </c>
      <c r="I515" s="204"/>
      <c r="J515" s="199"/>
      <c r="K515" s="199"/>
      <c r="L515" s="205"/>
      <c r="M515" s="206"/>
      <c r="N515" s="207"/>
      <c r="O515" s="207"/>
      <c r="P515" s="207"/>
      <c r="Q515" s="207"/>
      <c r="R515" s="207"/>
      <c r="S515" s="207"/>
      <c r="T515" s="208"/>
      <c r="AT515" s="209" t="s">
        <v>162</v>
      </c>
      <c r="AU515" s="209" t="s">
        <v>84</v>
      </c>
      <c r="AV515" s="11" t="s">
        <v>84</v>
      </c>
      <c r="AW515" s="11" t="s">
        <v>164</v>
      </c>
      <c r="AX515" s="11" t="s">
        <v>75</v>
      </c>
      <c r="AY515" s="209" t="s">
        <v>153</v>
      </c>
    </row>
    <row r="516" spans="2:65" s="11" customFormat="1" ht="12">
      <c r="B516" s="198"/>
      <c r="C516" s="199"/>
      <c r="D516" s="200" t="s">
        <v>162</v>
      </c>
      <c r="E516" s="201" t="s">
        <v>22</v>
      </c>
      <c r="F516" s="202" t="s">
        <v>1037</v>
      </c>
      <c r="G516" s="199"/>
      <c r="H516" s="203">
        <v>2.72</v>
      </c>
      <c r="I516" s="204"/>
      <c r="J516" s="199"/>
      <c r="K516" s="199"/>
      <c r="L516" s="205"/>
      <c r="M516" s="206"/>
      <c r="N516" s="207"/>
      <c r="O516" s="207"/>
      <c r="P516" s="207"/>
      <c r="Q516" s="207"/>
      <c r="R516" s="207"/>
      <c r="S516" s="207"/>
      <c r="T516" s="208"/>
      <c r="AT516" s="209" t="s">
        <v>162</v>
      </c>
      <c r="AU516" s="209" t="s">
        <v>84</v>
      </c>
      <c r="AV516" s="11" t="s">
        <v>84</v>
      </c>
      <c r="AW516" s="11" t="s">
        <v>164</v>
      </c>
      <c r="AX516" s="11" t="s">
        <v>75</v>
      </c>
      <c r="AY516" s="209" t="s">
        <v>153</v>
      </c>
    </row>
    <row r="517" spans="2:65" s="1" customFormat="1" ht="20.399999999999999" customHeight="1">
      <c r="B517" s="38"/>
      <c r="C517" s="186" t="s">
        <v>1038</v>
      </c>
      <c r="D517" s="186" t="s">
        <v>155</v>
      </c>
      <c r="E517" s="187" t="s">
        <v>1039</v>
      </c>
      <c r="F517" s="188" t="s">
        <v>1040</v>
      </c>
      <c r="G517" s="189" t="s">
        <v>225</v>
      </c>
      <c r="H517" s="190">
        <v>79.796999999999997</v>
      </c>
      <c r="I517" s="191"/>
      <c r="J517" s="192">
        <f>ROUND(I517*H517,2)</f>
        <v>0</v>
      </c>
      <c r="K517" s="188" t="s">
        <v>159</v>
      </c>
      <c r="L517" s="58"/>
      <c r="M517" s="193" t="s">
        <v>22</v>
      </c>
      <c r="N517" s="194" t="s">
        <v>46</v>
      </c>
      <c r="O517" s="39"/>
      <c r="P517" s="195">
        <f>O517*H517</f>
        <v>0</v>
      </c>
      <c r="Q517" s="195">
        <v>3.3E-4</v>
      </c>
      <c r="R517" s="195">
        <f>Q517*H517</f>
        <v>2.633301E-2</v>
      </c>
      <c r="S517" s="195">
        <v>0</v>
      </c>
      <c r="T517" s="196">
        <f>S517*H517</f>
        <v>0</v>
      </c>
      <c r="AR517" s="21" t="s">
        <v>231</v>
      </c>
      <c r="AT517" s="21" t="s">
        <v>155</v>
      </c>
      <c r="AU517" s="21" t="s">
        <v>84</v>
      </c>
      <c r="AY517" s="21" t="s">
        <v>153</v>
      </c>
      <c r="BE517" s="197">
        <f>IF(N517="základní",J517,0)</f>
        <v>0</v>
      </c>
      <c r="BF517" s="197">
        <f>IF(N517="snížená",J517,0)</f>
        <v>0</v>
      </c>
      <c r="BG517" s="197">
        <f>IF(N517="zákl. přenesená",J517,0)</f>
        <v>0</v>
      </c>
      <c r="BH517" s="197">
        <f>IF(N517="sníž. přenesená",J517,0)</f>
        <v>0</v>
      </c>
      <c r="BI517" s="197">
        <f>IF(N517="nulová",J517,0)</f>
        <v>0</v>
      </c>
      <c r="BJ517" s="21" t="s">
        <v>24</v>
      </c>
      <c r="BK517" s="197">
        <f>ROUND(I517*H517,2)</f>
        <v>0</v>
      </c>
      <c r="BL517" s="21" t="s">
        <v>231</v>
      </c>
      <c r="BM517" s="21" t="s">
        <v>1041</v>
      </c>
    </row>
    <row r="518" spans="2:65" s="1" customFormat="1" ht="24">
      <c r="B518" s="38"/>
      <c r="C518" s="60"/>
      <c r="D518" s="200" t="s">
        <v>240</v>
      </c>
      <c r="E518" s="60"/>
      <c r="F518" s="229" t="s">
        <v>1042</v>
      </c>
      <c r="G518" s="60"/>
      <c r="H518" s="60"/>
      <c r="I518" s="156"/>
      <c r="J518" s="60"/>
      <c r="K518" s="60"/>
      <c r="L518" s="58"/>
      <c r="M518" s="215"/>
      <c r="N518" s="39"/>
      <c r="O518" s="39"/>
      <c r="P518" s="39"/>
      <c r="Q518" s="39"/>
      <c r="R518" s="39"/>
      <c r="S518" s="39"/>
      <c r="T518" s="75"/>
      <c r="AT518" s="21" t="s">
        <v>240</v>
      </c>
      <c r="AU518" s="21" t="s">
        <v>84</v>
      </c>
    </row>
    <row r="519" spans="2:65" s="1" customFormat="1" ht="28.8" customHeight="1">
      <c r="B519" s="38"/>
      <c r="C519" s="186" t="s">
        <v>1043</v>
      </c>
      <c r="D519" s="186" t="s">
        <v>155</v>
      </c>
      <c r="E519" s="187" t="s">
        <v>1044</v>
      </c>
      <c r="F519" s="188" t="s">
        <v>1045</v>
      </c>
      <c r="G519" s="189" t="s">
        <v>225</v>
      </c>
      <c r="H519" s="190">
        <v>79.796999999999997</v>
      </c>
      <c r="I519" s="191"/>
      <c r="J519" s="192">
        <f>ROUND(I519*H519,2)</f>
        <v>0</v>
      </c>
      <c r="K519" s="188" t="s">
        <v>159</v>
      </c>
      <c r="L519" s="58"/>
      <c r="M519" s="193" t="s">
        <v>22</v>
      </c>
      <c r="N519" s="194" t="s">
        <v>46</v>
      </c>
      <c r="O519" s="39"/>
      <c r="P519" s="195">
        <f>O519*H519</f>
        <v>0</v>
      </c>
      <c r="Q519" s="195">
        <v>3.0000000000000001E-5</v>
      </c>
      <c r="R519" s="195">
        <f>Q519*H519</f>
        <v>2.39391E-3</v>
      </c>
      <c r="S519" s="195">
        <v>0</v>
      </c>
      <c r="T519" s="196">
        <f>S519*H519</f>
        <v>0</v>
      </c>
      <c r="AR519" s="21" t="s">
        <v>231</v>
      </c>
      <c r="AT519" s="21" t="s">
        <v>155</v>
      </c>
      <c r="AU519" s="21" t="s">
        <v>84</v>
      </c>
      <c r="AY519" s="21" t="s">
        <v>153</v>
      </c>
      <c r="BE519" s="197">
        <f>IF(N519="základní",J519,0)</f>
        <v>0</v>
      </c>
      <c r="BF519" s="197">
        <f>IF(N519="snížená",J519,0)</f>
        <v>0</v>
      </c>
      <c r="BG519" s="197">
        <f>IF(N519="zákl. přenesená",J519,0)</f>
        <v>0</v>
      </c>
      <c r="BH519" s="197">
        <f>IF(N519="sníž. přenesená",J519,0)</f>
        <v>0</v>
      </c>
      <c r="BI519" s="197">
        <f>IF(N519="nulová",J519,0)</f>
        <v>0</v>
      </c>
      <c r="BJ519" s="21" t="s">
        <v>24</v>
      </c>
      <c r="BK519" s="197">
        <f>ROUND(I519*H519,2)</f>
        <v>0</v>
      </c>
      <c r="BL519" s="21" t="s">
        <v>231</v>
      </c>
      <c r="BM519" s="21" t="s">
        <v>1046</v>
      </c>
    </row>
    <row r="520" spans="2:65" s="1" customFormat="1" ht="24">
      <c r="B520" s="38"/>
      <c r="C520" s="60"/>
      <c r="D520" s="200" t="s">
        <v>240</v>
      </c>
      <c r="E520" s="60"/>
      <c r="F520" s="229" t="s">
        <v>1047</v>
      </c>
      <c r="G520" s="60"/>
      <c r="H520" s="60"/>
      <c r="I520" s="156"/>
      <c r="J520" s="60"/>
      <c r="K520" s="60"/>
      <c r="L520" s="58"/>
      <c r="M520" s="215"/>
      <c r="N520" s="39"/>
      <c r="O520" s="39"/>
      <c r="P520" s="39"/>
      <c r="Q520" s="39"/>
      <c r="R520" s="39"/>
      <c r="S520" s="39"/>
      <c r="T520" s="75"/>
      <c r="AT520" s="21" t="s">
        <v>240</v>
      </c>
      <c r="AU520" s="21" t="s">
        <v>84</v>
      </c>
    </row>
    <row r="521" spans="2:65" s="1" customFormat="1" ht="20.399999999999999" customHeight="1">
      <c r="B521" s="38"/>
      <c r="C521" s="186" t="s">
        <v>1048</v>
      </c>
      <c r="D521" s="186" t="s">
        <v>155</v>
      </c>
      <c r="E521" s="187" t="s">
        <v>1049</v>
      </c>
      <c r="F521" s="188" t="s">
        <v>1050</v>
      </c>
      <c r="G521" s="189" t="s">
        <v>225</v>
      </c>
      <c r="H521" s="190">
        <v>7.1820000000000004</v>
      </c>
      <c r="I521" s="191"/>
      <c r="J521" s="192">
        <f>ROUND(I521*H521,2)</f>
        <v>0</v>
      </c>
      <c r="K521" s="188" t="s">
        <v>159</v>
      </c>
      <c r="L521" s="58"/>
      <c r="M521" s="193" t="s">
        <v>22</v>
      </c>
      <c r="N521" s="194" t="s">
        <v>46</v>
      </c>
      <c r="O521" s="39"/>
      <c r="P521" s="195">
        <f>O521*H521</f>
        <v>0</v>
      </c>
      <c r="Q521" s="195">
        <v>6.9999999999999994E-5</v>
      </c>
      <c r="R521" s="195">
        <f>Q521*H521</f>
        <v>5.0274E-4</v>
      </c>
      <c r="S521" s="195">
        <v>0</v>
      </c>
      <c r="T521" s="196">
        <f>S521*H521</f>
        <v>0</v>
      </c>
      <c r="AR521" s="21" t="s">
        <v>231</v>
      </c>
      <c r="AT521" s="21" t="s">
        <v>155</v>
      </c>
      <c r="AU521" s="21" t="s">
        <v>84</v>
      </c>
      <c r="AY521" s="21" t="s">
        <v>153</v>
      </c>
      <c r="BE521" s="197">
        <f>IF(N521="základní",J521,0)</f>
        <v>0</v>
      </c>
      <c r="BF521" s="197">
        <f>IF(N521="snížená",J521,0)</f>
        <v>0</v>
      </c>
      <c r="BG521" s="197">
        <f>IF(N521="zákl. přenesená",J521,0)</f>
        <v>0</v>
      </c>
      <c r="BH521" s="197">
        <f>IF(N521="sníž. přenesená",J521,0)</f>
        <v>0</v>
      </c>
      <c r="BI521" s="197">
        <f>IF(N521="nulová",J521,0)</f>
        <v>0</v>
      </c>
      <c r="BJ521" s="21" t="s">
        <v>24</v>
      </c>
      <c r="BK521" s="197">
        <f>ROUND(I521*H521,2)</f>
        <v>0</v>
      </c>
      <c r="BL521" s="21" t="s">
        <v>231</v>
      </c>
      <c r="BM521" s="21" t="s">
        <v>1051</v>
      </c>
    </row>
    <row r="522" spans="2:65" s="1" customFormat="1" ht="24">
      <c r="B522" s="38"/>
      <c r="C522" s="60"/>
      <c r="D522" s="210" t="s">
        <v>240</v>
      </c>
      <c r="E522" s="60"/>
      <c r="F522" s="214" t="s">
        <v>1052</v>
      </c>
      <c r="G522" s="60"/>
      <c r="H522" s="60"/>
      <c r="I522" s="156"/>
      <c r="J522" s="60"/>
      <c r="K522" s="60"/>
      <c r="L522" s="58"/>
      <c r="M522" s="215"/>
      <c r="N522" s="39"/>
      <c r="O522" s="39"/>
      <c r="P522" s="39"/>
      <c r="Q522" s="39"/>
      <c r="R522" s="39"/>
      <c r="S522" s="39"/>
      <c r="T522" s="75"/>
      <c r="AT522" s="21" t="s">
        <v>240</v>
      </c>
      <c r="AU522" s="21" t="s">
        <v>84</v>
      </c>
    </row>
    <row r="523" spans="2:65" s="11" customFormat="1" ht="12">
      <c r="B523" s="198"/>
      <c r="C523" s="199"/>
      <c r="D523" s="210" t="s">
        <v>162</v>
      </c>
      <c r="E523" s="211" t="s">
        <v>22</v>
      </c>
      <c r="F523" s="212" t="s">
        <v>1053</v>
      </c>
      <c r="G523" s="199"/>
      <c r="H523" s="213">
        <v>4.9050000000000002</v>
      </c>
      <c r="I523" s="204"/>
      <c r="J523" s="199"/>
      <c r="K523" s="199"/>
      <c r="L523" s="205"/>
      <c r="M523" s="206"/>
      <c r="N523" s="207"/>
      <c r="O523" s="207"/>
      <c r="P523" s="207"/>
      <c r="Q523" s="207"/>
      <c r="R523" s="207"/>
      <c r="S523" s="207"/>
      <c r="T523" s="208"/>
      <c r="AT523" s="209" t="s">
        <v>162</v>
      </c>
      <c r="AU523" s="209" t="s">
        <v>84</v>
      </c>
      <c r="AV523" s="11" t="s">
        <v>84</v>
      </c>
      <c r="AW523" s="11" t="s">
        <v>164</v>
      </c>
      <c r="AX523" s="11" t="s">
        <v>75</v>
      </c>
      <c r="AY523" s="209" t="s">
        <v>153</v>
      </c>
    </row>
    <row r="524" spans="2:65" s="11" customFormat="1" ht="12">
      <c r="B524" s="198"/>
      <c r="C524" s="199"/>
      <c r="D524" s="200" t="s">
        <v>162</v>
      </c>
      <c r="E524" s="201" t="s">
        <v>22</v>
      </c>
      <c r="F524" s="202" t="s">
        <v>1054</v>
      </c>
      <c r="G524" s="199"/>
      <c r="H524" s="203">
        <v>2.2770000000000001</v>
      </c>
      <c r="I524" s="204"/>
      <c r="J524" s="199"/>
      <c r="K524" s="199"/>
      <c r="L524" s="205"/>
      <c r="M524" s="206"/>
      <c r="N524" s="207"/>
      <c r="O524" s="207"/>
      <c r="P524" s="207"/>
      <c r="Q524" s="207"/>
      <c r="R524" s="207"/>
      <c r="S524" s="207"/>
      <c r="T524" s="208"/>
      <c r="AT524" s="209" t="s">
        <v>162</v>
      </c>
      <c r="AU524" s="209" t="s">
        <v>84</v>
      </c>
      <c r="AV524" s="11" t="s">
        <v>84</v>
      </c>
      <c r="AW524" s="11" t="s">
        <v>164</v>
      </c>
      <c r="AX524" s="11" t="s">
        <v>75</v>
      </c>
      <c r="AY524" s="209" t="s">
        <v>153</v>
      </c>
    </row>
    <row r="525" spans="2:65" s="1" customFormat="1" ht="28.8" customHeight="1">
      <c r="B525" s="38"/>
      <c r="C525" s="186" t="s">
        <v>1055</v>
      </c>
      <c r="D525" s="186" t="s">
        <v>155</v>
      </c>
      <c r="E525" s="187" t="s">
        <v>1056</v>
      </c>
      <c r="F525" s="188" t="s">
        <v>1057</v>
      </c>
      <c r="G525" s="189" t="s">
        <v>225</v>
      </c>
      <c r="H525" s="190">
        <v>7.1820000000000004</v>
      </c>
      <c r="I525" s="191"/>
      <c r="J525" s="192">
        <f>ROUND(I525*H525,2)</f>
        <v>0</v>
      </c>
      <c r="K525" s="188" t="s">
        <v>159</v>
      </c>
      <c r="L525" s="58"/>
      <c r="M525" s="193" t="s">
        <v>22</v>
      </c>
      <c r="N525" s="194" t="s">
        <v>46</v>
      </c>
      <c r="O525" s="39"/>
      <c r="P525" s="195">
        <f>O525*H525</f>
        <v>0</v>
      </c>
      <c r="Q525" s="195">
        <v>1.7000000000000001E-4</v>
      </c>
      <c r="R525" s="195">
        <f>Q525*H525</f>
        <v>1.2209400000000002E-3</v>
      </c>
      <c r="S525" s="195">
        <v>0</v>
      </c>
      <c r="T525" s="196">
        <f>S525*H525</f>
        <v>0</v>
      </c>
      <c r="AR525" s="21" t="s">
        <v>231</v>
      </c>
      <c r="AT525" s="21" t="s">
        <v>155</v>
      </c>
      <c r="AU525" s="21" t="s">
        <v>84</v>
      </c>
      <c r="AY525" s="21" t="s">
        <v>153</v>
      </c>
      <c r="BE525" s="197">
        <f>IF(N525="základní",J525,0)</f>
        <v>0</v>
      </c>
      <c r="BF525" s="197">
        <f>IF(N525="snížená",J525,0)</f>
        <v>0</v>
      </c>
      <c r="BG525" s="197">
        <f>IF(N525="zákl. přenesená",J525,0)</f>
        <v>0</v>
      </c>
      <c r="BH525" s="197">
        <f>IF(N525="sníž. přenesená",J525,0)</f>
        <v>0</v>
      </c>
      <c r="BI525" s="197">
        <f>IF(N525="nulová",J525,0)</f>
        <v>0</v>
      </c>
      <c r="BJ525" s="21" t="s">
        <v>24</v>
      </c>
      <c r="BK525" s="197">
        <f>ROUND(I525*H525,2)</f>
        <v>0</v>
      </c>
      <c r="BL525" s="21" t="s">
        <v>231</v>
      </c>
      <c r="BM525" s="21" t="s">
        <v>1058</v>
      </c>
    </row>
    <row r="526" spans="2:65" s="1" customFormat="1" ht="24">
      <c r="B526" s="38"/>
      <c r="C526" s="60"/>
      <c r="D526" s="200" t="s">
        <v>240</v>
      </c>
      <c r="E526" s="60"/>
      <c r="F526" s="229" t="s">
        <v>1059</v>
      </c>
      <c r="G526" s="60"/>
      <c r="H526" s="60"/>
      <c r="I526" s="156"/>
      <c r="J526" s="60"/>
      <c r="K526" s="60"/>
      <c r="L526" s="58"/>
      <c r="M526" s="215"/>
      <c r="N526" s="39"/>
      <c r="O526" s="39"/>
      <c r="P526" s="39"/>
      <c r="Q526" s="39"/>
      <c r="R526" s="39"/>
      <c r="S526" s="39"/>
      <c r="T526" s="75"/>
      <c r="AT526" s="21" t="s">
        <v>240</v>
      </c>
      <c r="AU526" s="21" t="s">
        <v>84</v>
      </c>
    </row>
    <row r="527" spans="2:65" s="1" customFormat="1" ht="28.8" customHeight="1">
      <c r="B527" s="38"/>
      <c r="C527" s="186" t="s">
        <v>1060</v>
      </c>
      <c r="D527" s="186" t="s">
        <v>155</v>
      </c>
      <c r="E527" s="187" t="s">
        <v>1061</v>
      </c>
      <c r="F527" s="188" t="s">
        <v>1062</v>
      </c>
      <c r="G527" s="189" t="s">
        <v>225</v>
      </c>
      <c r="H527" s="190">
        <v>16.974</v>
      </c>
      <c r="I527" s="191"/>
      <c r="J527" s="192">
        <f>ROUND(I527*H527,2)</f>
        <v>0</v>
      </c>
      <c r="K527" s="188" t="s">
        <v>159</v>
      </c>
      <c r="L527" s="58"/>
      <c r="M527" s="193" t="s">
        <v>22</v>
      </c>
      <c r="N527" s="194" t="s">
        <v>46</v>
      </c>
      <c r="O527" s="39"/>
      <c r="P527" s="195">
        <f>O527*H527</f>
        <v>0</v>
      </c>
      <c r="Q527" s="195">
        <v>2.2000000000000001E-4</v>
      </c>
      <c r="R527" s="195">
        <f>Q527*H527</f>
        <v>3.73428E-3</v>
      </c>
      <c r="S527" s="195">
        <v>0</v>
      </c>
      <c r="T527" s="196">
        <f>S527*H527</f>
        <v>0</v>
      </c>
      <c r="AR527" s="21" t="s">
        <v>231</v>
      </c>
      <c r="AT527" s="21" t="s">
        <v>155</v>
      </c>
      <c r="AU527" s="21" t="s">
        <v>84</v>
      </c>
      <c r="AY527" s="21" t="s">
        <v>153</v>
      </c>
      <c r="BE527" s="197">
        <f>IF(N527="základní",J527,0)</f>
        <v>0</v>
      </c>
      <c r="BF527" s="197">
        <f>IF(N527="snížená",J527,0)</f>
        <v>0</v>
      </c>
      <c r="BG527" s="197">
        <f>IF(N527="zákl. přenesená",J527,0)</f>
        <v>0</v>
      </c>
      <c r="BH527" s="197">
        <f>IF(N527="sníž. přenesená",J527,0)</f>
        <v>0</v>
      </c>
      <c r="BI527" s="197">
        <f>IF(N527="nulová",J527,0)</f>
        <v>0</v>
      </c>
      <c r="BJ527" s="21" t="s">
        <v>24</v>
      </c>
      <c r="BK527" s="197">
        <f>ROUND(I527*H527,2)</f>
        <v>0</v>
      </c>
      <c r="BL527" s="21" t="s">
        <v>231</v>
      </c>
      <c r="BM527" s="21" t="s">
        <v>1063</v>
      </c>
    </row>
    <row r="528" spans="2:65" s="1" customFormat="1" ht="24">
      <c r="B528" s="38"/>
      <c r="C528" s="60"/>
      <c r="D528" s="210" t="s">
        <v>240</v>
      </c>
      <c r="E528" s="60"/>
      <c r="F528" s="214" t="s">
        <v>1064</v>
      </c>
      <c r="G528" s="60"/>
      <c r="H528" s="60"/>
      <c r="I528" s="156"/>
      <c r="J528" s="60"/>
      <c r="K528" s="60"/>
      <c r="L528" s="58"/>
      <c r="M528" s="215"/>
      <c r="N528" s="39"/>
      <c r="O528" s="39"/>
      <c r="P528" s="39"/>
      <c r="Q528" s="39"/>
      <c r="R528" s="39"/>
      <c r="S528" s="39"/>
      <c r="T528" s="75"/>
      <c r="AT528" s="21" t="s">
        <v>240</v>
      </c>
      <c r="AU528" s="21" t="s">
        <v>84</v>
      </c>
    </row>
    <row r="529" spans="2:65" s="11" customFormat="1" ht="12">
      <c r="B529" s="198"/>
      <c r="C529" s="199"/>
      <c r="D529" s="210" t="s">
        <v>162</v>
      </c>
      <c r="E529" s="211" t="s">
        <v>22</v>
      </c>
      <c r="F529" s="212" t="s">
        <v>1065</v>
      </c>
      <c r="G529" s="199"/>
      <c r="H529" s="213">
        <v>11.374000000000001</v>
      </c>
      <c r="I529" s="204"/>
      <c r="J529" s="199"/>
      <c r="K529" s="199"/>
      <c r="L529" s="205"/>
      <c r="M529" s="206"/>
      <c r="N529" s="207"/>
      <c r="O529" s="207"/>
      <c r="P529" s="207"/>
      <c r="Q529" s="207"/>
      <c r="R529" s="207"/>
      <c r="S529" s="207"/>
      <c r="T529" s="208"/>
      <c r="AT529" s="209" t="s">
        <v>162</v>
      </c>
      <c r="AU529" s="209" t="s">
        <v>84</v>
      </c>
      <c r="AV529" s="11" t="s">
        <v>84</v>
      </c>
      <c r="AW529" s="11" t="s">
        <v>164</v>
      </c>
      <c r="AX529" s="11" t="s">
        <v>75</v>
      </c>
      <c r="AY529" s="209" t="s">
        <v>153</v>
      </c>
    </row>
    <row r="530" spans="2:65" s="11" customFormat="1" ht="12">
      <c r="B530" s="198"/>
      <c r="C530" s="199"/>
      <c r="D530" s="210" t="s">
        <v>162</v>
      </c>
      <c r="E530" s="211" t="s">
        <v>22</v>
      </c>
      <c r="F530" s="212" t="s">
        <v>1066</v>
      </c>
      <c r="G530" s="199"/>
      <c r="H530" s="213">
        <v>5.6</v>
      </c>
      <c r="I530" s="204"/>
      <c r="J530" s="199"/>
      <c r="K530" s="199"/>
      <c r="L530" s="205"/>
      <c r="M530" s="206"/>
      <c r="N530" s="207"/>
      <c r="O530" s="207"/>
      <c r="P530" s="207"/>
      <c r="Q530" s="207"/>
      <c r="R530" s="207"/>
      <c r="S530" s="207"/>
      <c r="T530" s="208"/>
      <c r="AT530" s="209" t="s">
        <v>162</v>
      </c>
      <c r="AU530" s="209" t="s">
        <v>84</v>
      </c>
      <c r="AV530" s="11" t="s">
        <v>84</v>
      </c>
      <c r="AW530" s="11" t="s">
        <v>164</v>
      </c>
      <c r="AX530" s="11" t="s">
        <v>75</v>
      </c>
      <c r="AY530" s="209" t="s">
        <v>153</v>
      </c>
    </row>
    <row r="531" spans="2:65" s="10" customFormat="1" ht="29.85" customHeight="1">
      <c r="B531" s="169"/>
      <c r="C531" s="170"/>
      <c r="D531" s="183" t="s">
        <v>74</v>
      </c>
      <c r="E531" s="184" t="s">
        <v>1067</v>
      </c>
      <c r="F531" s="184" t="s">
        <v>1068</v>
      </c>
      <c r="G531" s="170"/>
      <c r="H531" s="170"/>
      <c r="I531" s="173"/>
      <c r="J531" s="185">
        <f>BK531</f>
        <v>0</v>
      </c>
      <c r="K531" s="170"/>
      <c r="L531" s="175"/>
      <c r="M531" s="176"/>
      <c r="N531" s="177"/>
      <c r="O531" s="177"/>
      <c r="P531" s="178">
        <f>SUM(P532:P539)</f>
        <v>0</v>
      </c>
      <c r="Q531" s="177"/>
      <c r="R531" s="178">
        <f>SUM(R532:R539)</f>
        <v>4.7305440000000004E-2</v>
      </c>
      <c r="S531" s="177"/>
      <c r="T531" s="179">
        <f>SUM(T532:T539)</f>
        <v>0</v>
      </c>
      <c r="AR531" s="180" t="s">
        <v>84</v>
      </c>
      <c r="AT531" s="181" t="s">
        <v>74</v>
      </c>
      <c r="AU531" s="181" t="s">
        <v>24</v>
      </c>
      <c r="AY531" s="180" t="s">
        <v>153</v>
      </c>
      <c r="BK531" s="182">
        <f>SUM(BK532:BK539)</f>
        <v>0</v>
      </c>
    </row>
    <row r="532" spans="2:65" s="1" customFormat="1" ht="28.8" customHeight="1">
      <c r="B532" s="38"/>
      <c r="C532" s="186" t="s">
        <v>1069</v>
      </c>
      <c r="D532" s="186" t="s">
        <v>155</v>
      </c>
      <c r="E532" s="187" t="s">
        <v>1070</v>
      </c>
      <c r="F532" s="188" t="s">
        <v>1071</v>
      </c>
      <c r="G532" s="189" t="s">
        <v>225</v>
      </c>
      <c r="H532" s="190">
        <v>98.552999999999997</v>
      </c>
      <c r="I532" s="191"/>
      <c r="J532" s="192">
        <f>ROUND(I532*H532,2)</f>
        <v>0</v>
      </c>
      <c r="K532" s="188" t="s">
        <v>159</v>
      </c>
      <c r="L532" s="58"/>
      <c r="M532" s="193" t="s">
        <v>22</v>
      </c>
      <c r="N532" s="194" t="s">
        <v>46</v>
      </c>
      <c r="O532" s="39"/>
      <c r="P532" s="195">
        <f>O532*H532</f>
        <v>0</v>
      </c>
      <c r="Q532" s="195">
        <v>2.0000000000000001E-4</v>
      </c>
      <c r="R532" s="195">
        <f>Q532*H532</f>
        <v>1.9710600000000002E-2</v>
      </c>
      <c r="S532" s="195">
        <v>0</v>
      </c>
      <c r="T532" s="196">
        <f>S532*H532</f>
        <v>0</v>
      </c>
      <c r="AR532" s="21" t="s">
        <v>231</v>
      </c>
      <c r="AT532" s="21" t="s">
        <v>155</v>
      </c>
      <c r="AU532" s="21" t="s">
        <v>84</v>
      </c>
      <c r="AY532" s="21" t="s">
        <v>153</v>
      </c>
      <c r="BE532" s="197">
        <f>IF(N532="základní",J532,0)</f>
        <v>0</v>
      </c>
      <c r="BF532" s="197">
        <f>IF(N532="snížená",J532,0)</f>
        <v>0</v>
      </c>
      <c r="BG532" s="197">
        <f>IF(N532="zákl. přenesená",J532,0)</f>
        <v>0</v>
      </c>
      <c r="BH532" s="197">
        <f>IF(N532="sníž. přenesená",J532,0)</f>
        <v>0</v>
      </c>
      <c r="BI532" s="197">
        <f>IF(N532="nulová",J532,0)</f>
        <v>0</v>
      </c>
      <c r="BJ532" s="21" t="s">
        <v>24</v>
      </c>
      <c r="BK532" s="197">
        <f>ROUND(I532*H532,2)</f>
        <v>0</v>
      </c>
      <c r="BL532" s="21" t="s">
        <v>231</v>
      </c>
      <c r="BM532" s="21" t="s">
        <v>1072</v>
      </c>
    </row>
    <row r="533" spans="2:65" s="1" customFormat="1" ht="24">
      <c r="B533" s="38"/>
      <c r="C533" s="60"/>
      <c r="D533" s="210" t="s">
        <v>240</v>
      </c>
      <c r="E533" s="60"/>
      <c r="F533" s="214" t="s">
        <v>1073</v>
      </c>
      <c r="G533" s="60"/>
      <c r="H533" s="60"/>
      <c r="I533" s="156"/>
      <c r="J533" s="60"/>
      <c r="K533" s="60"/>
      <c r="L533" s="58"/>
      <c r="M533" s="215"/>
      <c r="N533" s="39"/>
      <c r="O533" s="39"/>
      <c r="P533" s="39"/>
      <c r="Q533" s="39"/>
      <c r="R533" s="39"/>
      <c r="S533" s="39"/>
      <c r="T533" s="75"/>
      <c r="AT533" s="21" t="s">
        <v>240</v>
      </c>
      <c r="AU533" s="21" t="s">
        <v>84</v>
      </c>
    </row>
    <row r="534" spans="2:65" s="11" customFormat="1" ht="12">
      <c r="B534" s="198"/>
      <c r="C534" s="199"/>
      <c r="D534" s="210" t="s">
        <v>162</v>
      </c>
      <c r="E534" s="211" t="s">
        <v>22</v>
      </c>
      <c r="F534" s="212" t="s">
        <v>1074</v>
      </c>
      <c r="G534" s="199"/>
      <c r="H534" s="213">
        <v>23.5532</v>
      </c>
      <c r="I534" s="204"/>
      <c r="J534" s="199"/>
      <c r="K534" s="199"/>
      <c r="L534" s="205"/>
      <c r="M534" s="206"/>
      <c r="N534" s="207"/>
      <c r="O534" s="207"/>
      <c r="P534" s="207"/>
      <c r="Q534" s="207"/>
      <c r="R534" s="207"/>
      <c r="S534" s="207"/>
      <c r="T534" s="208"/>
      <c r="AT534" s="209" t="s">
        <v>162</v>
      </c>
      <c r="AU534" s="209" t="s">
        <v>84</v>
      </c>
      <c r="AV534" s="11" t="s">
        <v>84</v>
      </c>
      <c r="AW534" s="11" t="s">
        <v>164</v>
      </c>
      <c r="AX534" s="11" t="s">
        <v>75</v>
      </c>
      <c r="AY534" s="209" t="s">
        <v>153</v>
      </c>
    </row>
    <row r="535" spans="2:65" s="11" customFormat="1" ht="12">
      <c r="B535" s="198"/>
      <c r="C535" s="199"/>
      <c r="D535" s="200" t="s">
        <v>162</v>
      </c>
      <c r="E535" s="201" t="s">
        <v>22</v>
      </c>
      <c r="F535" s="202" t="s">
        <v>1075</v>
      </c>
      <c r="G535" s="199"/>
      <c r="H535" s="203">
        <v>75</v>
      </c>
      <c r="I535" s="204"/>
      <c r="J535" s="199"/>
      <c r="K535" s="199"/>
      <c r="L535" s="205"/>
      <c r="M535" s="206"/>
      <c r="N535" s="207"/>
      <c r="O535" s="207"/>
      <c r="P535" s="207"/>
      <c r="Q535" s="207"/>
      <c r="R535" s="207"/>
      <c r="S535" s="207"/>
      <c r="T535" s="208"/>
      <c r="AT535" s="209" t="s">
        <v>162</v>
      </c>
      <c r="AU535" s="209" t="s">
        <v>84</v>
      </c>
      <c r="AV535" s="11" t="s">
        <v>84</v>
      </c>
      <c r="AW535" s="11" t="s">
        <v>164</v>
      </c>
      <c r="AX535" s="11" t="s">
        <v>75</v>
      </c>
      <c r="AY535" s="209" t="s">
        <v>153</v>
      </c>
    </row>
    <row r="536" spans="2:65" s="1" customFormat="1" ht="28.8" customHeight="1">
      <c r="B536" s="38"/>
      <c r="C536" s="186" t="s">
        <v>1076</v>
      </c>
      <c r="D536" s="186" t="s">
        <v>155</v>
      </c>
      <c r="E536" s="187" t="s">
        <v>1077</v>
      </c>
      <c r="F536" s="188" t="s">
        <v>1078</v>
      </c>
      <c r="G536" s="189" t="s">
        <v>225</v>
      </c>
      <c r="H536" s="190">
        <v>98.552999999999997</v>
      </c>
      <c r="I536" s="191"/>
      <c r="J536" s="192">
        <f>ROUND(I536*H536,2)</f>
        <v>0</v>
      </c>
      <c r="K536" s="188" t="s">
        <v>159</v>
      </c>
      <c r="L536" s="58"/>
      <c r="M536" s="193" t="s">
        <v>22</v>
      </c>
      <c r="N536" s="194" t="s">
        <v>46</v>
      </c>
      <c r="O536" s="39"/>
      <c r="P536" s="195">
        <f>O536*H536</f>
        <v>0</v>
      </c>
      <c r="Q536" s="195">
        <v>2.5999999999999998E-4</v>
      </c>
      <c r="R536" s="195">
        <f>Q536*H536</f>
        <v>2.5623779999999999E-2</v>
      </c>
      <c r="S536" s="195">
        <v>0</v>
      </c>
      <c r="T536" s="196">
        <f>S536*H536</f>
        <v>0</v>
      </c>
      <c r="AR536" s="21" t="s">
        <v>231</v>
      </c>
      <c r="AT536" s="21" t="s">
        <v>155</v>
      </c>
      <c r="AU536" s="21" t="s">
        <v>84</v>
      </c>
      <c r="AY536" s="21" t="s">
        <v>153</v>
      </c>
      <c r="BE536" s="197">
        <f>IF(N536="základní",J536,0)</f>
        <v>0</v>
      </c>
      <c r="BF536" s="197">
        <f>IF(N536="snížená",J536,0)</f>
        <v>0</v>
      </c>
      <c r="BG536" s="197">
        <f>IF(N536="zákl. přenesená",J536,0)</f>
        <v>0</v>
      </c>
      <c r="BH536" s="197">
        <f>IF(N536="sníž. přenesená",J536,0)</f>
        <v>0</v>
      </c>
      <c r="BI536" s="197">
        <f>IF(N536="nulová",J536,0)</f>
        <v>0</v>
      </c>
      <c r="BJ536" s="21" t="s">
        <v>24</v>
      </c>
      <c r="BK536" s="197">
        <f>ROUND(I536*H536,2)</f>
        <v>0</v>
      </c>
      <c r="BL536" s="21" t="s">
        <v>231</v>
      </c>
      <c r="BM536" s="21" t="s">
        <v>1079</v>
      </c>
    </row>
    <row r="537" spans="2:65" s="1" customFormat="1" ht="24">
      <c r="B537" s="38"/>
      <c r="C537" s="60"/>
      <c r="D537" s="200" t="s">
        <v>240</v>
      </c>
      <c r="E537" s="60"/>
      <c r="F537" s="229" t="s">
        <v>1080</v>
      </c>
      <c r="G537" s="60"/>
      <c r="H537" s="60"/>
      <c r="I537" s="156"/>
      <c r="J537" s="60"/>
      <c r="K537" s="60"/>
      <c r="L537" s="58"/>
      <c r="M537" s="215"/>
      <c r="N537" s="39"/>
      <c r="O537" s="39"/>
      <c r="P537" s="39"/>
      <c r="Q537" s="39"/>
      <c r="R537" s="39"/>
      <c r="S537" s="39"/>
      <c r="T537" s="75"/>
      <c r="AT537" s="21" t="s">
        <v>240</v>
      </c>
      <c r="AU537" s="21" t="s">
        <v>84</v>
      </c>
    </row>
    <row r="538" spans="2:65" s="1" customFormat="1" ht="28.8" customHeight="1">
      <c r="B538" s="38"/>
      <c r="C538" s="186" t="s">
        <v>1081</v>
      </c>
      <c r="D538" s="186" t="s">
        <v>155</v>
      </c>
      <c r="E538" s="187" t="s">
        <v>1082</v>
      </c>
      <c r="F538" s="188" t="s">
        <v>1083</v>
      </c>
      <c r="G538" s="189" t="s">
        <v>225</v>
      </c>
      <c r="H538" s="190">
        <v>98.552999999999997</v>
      </c>
      <c r="I538" s="191"/>
      <c r="J538" s="192">
        <f>ROUND(I538*H538,2)</f>
        <v>0</v>
      </c>
      <c r="K538" s="188" t="s">
        <v>159</v>
      </c>
      <c r="L538" s="58"/>
      <c r="M538" s="193" t="s">
        <v>22</v>
      </c>
      <c r="N538" s="194" t="s">
        <v>46</v>
      </c>
      <c r="O538" s="39"/>
      <c r="P538" s="195">
        <f>O538*H538</f>
        <v>0</v>
      </c>
      <c r="Q538" s="195">
        <v>2.0000000000000002E-5</v>
      </c>
      <c r="R538" s="195">
        <f>Q538*H538</f>
        <v>1.9710600000000002E-3</v>
      </c>
      <c r="S538" s="195">
        <v>0</v>
      </c>
      <c r="T538" s="196">
        <f>S538*H538</f>
        <v>0</v>
      </c>
      <c r="AR538" s="21" t="s">
        <v>231</v>
      </c>
      <c r="AT538" s="21" t="s">
        <v>155</v>
      </c>
      <c r="AU538" s="21" t="s">
        <v>84</v>
      </c>
      <c r="AY538" s="21" t="s">
        <v>153</v>
      </c>
      <c r="BE538" s="197">
        <f>IF(N538="základní",J538,0)</f>
        <v>0</v>
      </c>
      <c r="BF538" s="197">
        <f>IF(N538="snížená",J538,0)</f>
        <v>0</v>
      </c>
      <c r="BG538" s="197">
        <f>IF(N538="zákl. přenesená",J538,0)</f>
        <v>0</v>
      </c>
      <c r="BH538" s="197">
        <f>IF(N538="sníž. přenesená",J538,0)</f>
        <v>0</v>
      </c>
      <c r="BI538" s="197">
        <f>IF(N538="nulová",J538,0)</f>
        <v>0</v>
      </c>
      <c r="BJ538" s="21" t="s">
        <v>24</v>
      </c>
      <c r="BK538" s="197">
        <f>ROUND(I538*H538,2)</f>
        <v>0</v>
      </c>
      <c r="BL538" s="21" t="s">
        <v>231</v>
      </c>
      <c r="BM538" s="21" t="s">
        <v>1084</v>
      </c>
    </row>
    <row r="539" spans="2:65" s="1" customFormat="1" ht="36">
      <c r="B539" s="38"/>
      <c r="C539" s="60"/>
      <c r="D539" s="210" t="s">
        <v>240</v>
      </c>
      <c r="E539" s="60"/>
      <c r="F539" s="214" t="s">
        <v>1085</v>
      </c>
      <c r="G539" s="60"/>
      <c r="H539" s="60"/>
      <c r="I539" s="156"/>
      <c r="J539" s="60"/>
      <c r="K539" s="60"/>
      <c r="L539" s="58"/>
      <c r="M539" s="215"/>
      <c r="N539" s="39"/>
      <c r="O539" s="39"/>
      <c r="P539" s="39"/>
      <c r="Q539" s="39"/>
      <c r="R539" s="39"/>
      <c r="S539" s="39"/>
      <c r="T539" s="75"/>
      <c r="AT539" s="21" t="s">
        <v>240</v>
      </c>
      <c r="AU539" s="21" t="s">
        <v>84</v>
      </c>
    </row>
    <row r="540" spans="2:65" s="10" customFormat="1" ht="37.35" customHeight="1">
      <c r="B540" s="169"/>
      <c r="C540" s="170"/>
      <c r="D540" s="171" t="s">
        <v>74</v>
      </c>
      <c r="E540" s="172" t="s">
        <v>279</v>
      </c>
      <c r="F540" s="172" t="s">
        <v>1086</v>
      </c>
      <c r="G540" s="170"/>
      <c r="H540" s="170"/>
      <c r="I540" s="173"/>
      <c r="J540" s="174">
        <f>BK540</f>
        <v>0</v>
      </c>
      <c r="K540" s="170"/>
      <c r="L540" s="175"/>
      <c r="M540" s="176"/>
      <c r="N540" s="177"/>
      <c r="O540" s="177"/>
      <c r="P540" s="178">
        <f>P541</f>
        <v>0</v>
      </c>
      <c r="Q540" s="177"/>
      <c r="R540" s="178">
        <f>R541</f>
        <v>0</v>
      </c>
      <c r="S540" s="177"/>
      <c r="T540" s="179">
        <f>T541</f>
        <v>0</v>
      </c>
      <c r="AR540" s="180" t="s">
        <v>168</v>
      </c>
      <c r="AT540" s="181" t="s">
        <v>74</v>
      </c>
      <c r="AU540" s="181" t="s">
        <v>75</v>
      </c>
      <c r="AY540" s="180" t="s">
        <v>153</v>
      </c>
      <c r="BK540" s="182">
        <f>BK541</f>
        <v>0</v>
      </c>
    </row>
    <row r="541" spans="2:65" s="10" customFormat="1" ht="19.95" customHeight="1">
      <c r="B541" s="169"/>
      <c r="C541" s="170"/>
      <c r="D541" s="183" t="s">
        <v>74</v>
      </c>
      <c r="E541" s="184" t="s">
        <v>1087</v>
      </c>
      <c r="F541" s="184" t="s">
        <v>1088</v>
      </c>
      <c r="G541" s="170"/>
      <c r="H541" s="170"/>
      <c r="I541" s="173"/>
      <c r="J541" s="185">
        <f>BK541</f>
        <v>0</v>
      </c>
      <c r="K541" s="170"/>
      <c r="L541" s="175"/>
      <c r="M541" s="176"/>
      <c r="N541" s="177"/>
      <c r="O541" s="177"/>
      <c r="P541" s="178">
        <f>SUM(P542:P544)</f>
        <v>0</v>
      </c>
      <c r="Q541" s="177"/>
      <c r="R541" s="178">
        <f>SUM(R542:R544)</f>
        <v>0</v>
      </c>
      <c r="S541" s="177"/>
      <c r="T541" s="179">
        <f>SUM(T542:T544)</f>
        <v>0</v>
      </c>
      <c r="AR541" s="180" t="s">
        <v>168</v>
      </c>
      <c r="AT541" s="181" t="s">
        <v>74</v>
      </c>
      <c r="AU541" s="181" t="s">
        <v>24</v>
      </c>
      <c r="AY541" s="180" t="s">
        <v>153</v>
      </c>
      <c r="BK541" s="182">
        <f>SUM(BK542:BK544)</f>
        <v>0</v>
      </c>
    </row>
    <row r="542" spans="2:65" s="1" customFormat="1" ht="20.399999999999999" customHeight="1">
      <c r="B542" s="38"/>
      <c r="C542" s="186" t="s">
        <v>1089</v>
      </c>
      <c r="D542" s="186" t="s">
        <v>155</v>
      </c>
      <c r="E542" s="187" t="s">
        <v>1090</v>
      </c>
      <c r="F542" s="188" t="s">
        <v>1091</v>
      </c>
      <c r="G542" s="189" t="s">
        <v>334</v>
      </c>
      <c r="H542" s="190">
        <v>1</v>
      </c>
      <c r="I542" s="191"/>
      <c r="J542" s="192">
        <f>ROUND(I542*H542,2)</f>
        <v>0</v>
      </c>
      <c r="K542" s="188" t="s">
        <v>22</v>
      </c>
      <c r="L542" s="58"/>
      <c r="M542" s="193" t="s">
        <v>22</v>
      </c>
      <c r="N542" s="194" t="s">
        <v>46</v>
      </c>
      <c r="O542" s="39"/>
      <c r="P542" s="195">
        <f>O542*H542</f>
        <v>0</v>
      </c>
      <c r="Q542" s="195">
        <v>0</v>
      </c>
      <c r="R542" s="195">
        <f>Q542*H542</f>
        <v>0</v>
      </c>
      <c r="S542" s="195">
        <v>0</v>
      </c>
      <c r="T542" s="196">
        <f>S542*H542</f>
        <v>0</v>
      </c>
      <c r="AR542" s="21" t="s">
        <v>444</v>
      </c>
      <c r="AT542" s="21" t="s">
        <v>155</v>
      </c>
      <c r="AU542" s="21" t="s">
        <v>84</v>
      </c>
      <c r="AY542" s="21" t="s">
        <v>153</v>
      </c>
      <c r="BE542" s="197">
        <f>IF(N542="základní",J542,0)</f>
        <v>0</v>
      </c>
      <c r="BF542" s="197">
        <f>IF(N542="snížená",J542,0)</f>
        <v>0</v>
      </c>
      <c r="BG542" s="197">
        <f>IF(N542="zákl. přenesená",J542,0)</f>
        <v>0</v>
      </c>
      <c r="BH542" s="197">
        <f>IF(N542="sníž. přenesená",J542,0)</f>
        <v>0</v>
      </c>
      <c r="BI542" s="197">
        <f>IF(N542="nulová",J542,0)</f>
        <v>0</v>
      </c>
      <c r="BJ542" s="21" t="s">
        <v>24</v>
      </c>
      <c r="BK542" s="197">
        <f>ROUND(I542*H542,2)</f>
        <v>0</v>
      </c>
      <c r="BL542" s="21" t="s">
        <v>444</v>
      </c>
      <c r="BM542" s="21" t="s">
        <v>1092</v>
      </c>
    </row>
    <row r="543" spans="2:65" s="1" customFormat="1" ht="12">
      <c r="B543" s="38"/>
      <c r="C543" s="60"/>
      <c r="D543" s="210" t="s">
        <v>240</v>
      </c>
      <c r="E543" s="60"/>
      <c r="F543" s="214" t="s">
        <v>1091</v>
      </c>
      <c r="G543" s="60"/>
      <c r="H543" s="60"/>
      <c r="I543" s="156"/>
      <c r="J543" s="60"/>
      <c r="K543" s="60"/>
      <c r="L543" s="58"/>
      <c r="M543" s="215"/>
      <c r="N543" s="39"/>
      <c r="O543" s="39"/>
      <c r="P543" s="39"/>
      <c r="Q543" s="39"/>
      <c r="R543" s="39"/>
      <c r="S543" s="39"/>
      <c r="T543" s="75"/>
      <c r="AT543" s="21" t="s">
        <v>240</v>
      </c>
      <c r="AU543" s="21" t="s">
        <v>84</v>
      </c>
    </row>
    <row r="544" spans="2:65" s="1" customFormat="1" ht="24">
      <c r="B544" s="38"/>
      <c r="C544" s="60"/>
      <c r="D544" s="210" t="s">
        <v>269</v>
      </c>
      <c r="E544" s="60"/>
      <c r="F544" s="216" t="s">
        <v>1093</v>
      </c>
      <c r="G544" s="60"/>
      <c r="H544" s="60"/>
      <c r="I544" s="156"/>
      <c r="J544" s="60"/>
      <c r="K544" s="60"/>
      <c r="L544" s="58"/>
      <c r="M544" s="215"/>
      <c r="N544" s="39"/>
      <c r="O544" s="39"/>
      <c r="P544" s="39"/>
      <c r="Q544" s="39"/>
      <c r="R544" s="39"/>
      <c r="S544" s="39"/>
      <c r="T544" s="75"/>
      <c r="AT544" s="21" t="s">
        <v>269</v>
      </c>
      <c r="AU544" s="21" t="s">
        <v>84</v>
      </c>
    </row>
    <row r="545" spans="2:65" s="10" customFormat="1" ht="37.35" customHeight="1">
      <c r="B545" s="169"/>
      <c r="C545" s="170"/>
      <c r="D545" s="171" t="s">
        <v>74</v>
      </c>
      <c r="E545" s="172" t="s">
        <v>1094</v>
      </c>
      <c r="F545" s="172" t="s">
        <v>1095</v>
      </c>
      <c r="G545" s="170"/>
      <c r="H545" s="170"/>
      <c r="I545" s="173"/>
      <c r="J545" s="174">
        <f>BK545</f>
        <v>0</v>
      </c>
      <c r="K545" s="170"/>
      <c r="L545" s="175"/>
      <c r="M545" s="176"/>
      <c r="N545" s="177"/>
      <c r="O545" s="177"/>
      <c r="P545" s="178">
        <f>P546</f>
        <v>0</v>
      </c>
      <c r="Q545" s="177"/>
      <c r="R545" s="178">
        <f>R546</f>
        <v>0</v>
      </c>
      <c r="S545" s="177"/>
      <c r="T545" s="179">
        <f>T546</f>
        <v>0</v>
      </c>
      <c r="AR545" s="180" t="s">
        <v>160</v>
      </c>
      <c r="AT545" s="181" t="s">
        <v>74</v>
      </c>
      <c r="AU545" s="181" t="s">
        <v>75</v>
      </c>
      <c r="AY545" s="180" t="s">
        <v>153</v>
      </c>
      <c r="BK545" s="182">
        <f>BK546</f>
        <v>0</v>
      </c>
    </row>
    <row r="546" spans="2:65" s="10" customFormat="1" ht="19.95" customHeight="1">
      <c r="B546" s="169"/>
      <c r="C546" s="170"/>
      <c r="D546" s="183" t="s">
        <v>74</v>
      </c>
      <c r="E546" s="184" t="s">
        <v>1096</v>
      </c>
      <c r="F546" s="184" t="s">
        <v>1095</v>
      </c>
      <c r="G546" s="170"/>
      <c r="H546" s="170"/>
      <c r="I546" s="173"/>
      <c r="J546" s="185">
        <f>BK546</f>
        <v>0</v>
      </c>
      <c r="K546" s="170"/>
      <c r="L546" s="175"/>
      <c r="M546" s="176"/>
      <c r="N546" s="177"/>
      <c r="O546" s="177"/>
      <c r="P546" s="178">
        <f>SUM(P547:P550)</f>
        <v>0</v>
      </c>
      <c r="Q546" s="177"/>
      <c r="R546" s="178">
        <f>SUM(R547:R550)</f>
        <v>0</v>
      </c>
      <c r="S546" s="177"/>
      <c r="T546" s="179">
        <f>SUM(T547:T550)</f>
        <v>0</v>
      </c>
      <c r="AR546" s="180" t="s">
        <v>160</v>
      </c>
      <c r="AT546" s="181" t="s">
        <v>74</v>
      </c>
      <c r="AU546" s="181" t="s">
        <v>24</v>
      </c>
      <c r="AY546" s="180" t="s">
        <v>153</v>
      </c>
      <c r="BK546" s="182">
        <f>SUM(BK547:BK550)</f>
        <v>0</v>
      </c>
    </row>
    <row r="547" spans="2:65" s="1" customFormat="1" ht="20.399999999999999" customHeight="1">
      <c r="B547" s="38"/>
      <c r="C547" s="186" t="s">
        <v>1097</v>
      </c>
      <c r="D547" s="186" t="s">
        <v>155</v>
      </c>
      <c r="E547" s="187" t="s">
        <v>1098</v>
      </c>
      <c r="F547" s="188" t="s">
        <v>1099</v>
      </c>
      <c r="G547" s="189" t="s">
        <v>1100</v>
      </c>
      <c r="H547" s="190">
        <v>4</v>
      </c>
      <c r="I547" s="191"/>
      <c r="J547" s="192">
        <f>ROUND(I547*H547,2)</f>
        <v>0</v>
      </c>
      <c r="K547" s="188" t="s">
        <v>159</v>
      </c>
      <c r="L547" s="58"/>
      <c r="M547" s="193" t="s">
        <v>22</v>
      </c>
      <c r="N547" s="194" t="s">
        <v>46</v>
      </c>
      <c r="O547" s="39"/>
      <c r="P547" s="195">
        <f>O547*H547</f>
        <v>0</v>
      </c>
      <c r="Q547" s="195">
        <v>0</v>
      </c>
      <c r="R547" s="195">
        <f>Q547*H547</f>
        <v>0</v>
      </c>
      <c r="S547" s="195">
        <v>0</v>
      </c>
      <c r="T547" s="196">
        <f>S547*H547</f>
        <v>0</v>
      </c>
      <c r="AR547" s="21" t="s">
        <v>1101</v>
      </c>
      <c r="AT547" s="21" t="s">
        <v>155</v>
      </c>
      <c r="AU547" s="21" t="s">
        <v>84</v>
      </c>
      <c r="AY547" s="21" t="s">
        <v>153</v>
      </c>
      <c r="BE547" s="197">
        <f>IF(N547="základní",J547,0)</f>
        <v>0</v>
      </c>
      <c r="BF547" s="197">
        <f>IF(N547="snížená",J547,0)</f>
        <v>0</v>
      </c>
      <c r="BG547" s="197">
        <f>IF(N547="zákl. přenesená",J547,0)</f>
        <v>0</v>
      </c>
      <c r="BH547" s="197">
        <f>IF(N547="sníž. přenesená",J547,0)</f>
        <v>0</v>
      </c>
      <c r="BI547" s="197">
        <f>IF(N547="nulová",J547,0)</f>
        <v>0</v>
      </c>
      <c r="BJ547" s="21" t="s">
        <v>24</v>
      </c>
      <c r="BK547" s="197">
        <f>ROUND(I547*H547,2)</f>
        <v>0</v>
      </c>
      <c r="BL547" s="21" t="s">
        <v>1101</v>
      </c>
      <c r="BM547" s="21" t="s">
        <v>1102</v>
      </c>
    </row>
    <row r="548" spans="2:65" s="11" customFormat="1" ht="12">
      <c r="B548" s="198"/>
      <c r="C548" s="199"/>
      <c r="D548" s="200" t="s">
        <v>162</v>
      </c>
      <c r="E548" s="201" t="s">
        <v>22</v>
      </c>
      <c r="F548" s="202" t="s">
        <v>1103</v>
      </c>
      <c r="G548" s="199"/>
      <c r="H548" s="203">
        <v>4</v>
      </c>
      <c r="I548" s="204"/>
      <c r="J548" s="199"/>
      <c r="K548" s="199"/>
      <c r="L548" s="205"/>
      <c r="M548" s="206"/>
      <c r="N548" s="207"/>
      <c r="O548" s="207"/>
      <c r="P548" s="207"/>
      <c r="Q548" s="207"/>
      <c r="R548" s="207"/>
      <c r="S548" s="207"/>
      <c r="T548" s="208"/>
      <c r="AT548" s="209" t="s">
        <v>162</v>
      </c>
      <c r="AU548" s="209" t="s">
        <v>84</v>
      </c>
      <c r="AV548" s="11" t="s">
        <v>84</v>
      </c>
      <c r="AW548" s="11" t="s">
        <v>164</v>
      </c>
      <c r="AX548" s="11" t="s">
        <v>75</v>
      </c>
      <c r="AY548" s="209" t="s">
        <v>153</v>
      </c>
    </row>
    <row r="549" spans="2:65" s="1" customFormat="1" ht="20.399999999999999" customHeight="1">
      <c r="B549" s="38"/>
      <c r="C549" s="186" t="s">
        <v>1104</v>
      </c>
      <c r="D549" s="186" t="s">
        <v>155</v>
      </c>
      <c r="E549" s="187" t="s">
        <v>1105</v>
      </c>
      <c r="F549" s="188" t="s">
        <v>1106</v>
      </c>
      <c r="G549" s="189" t="s">
        <v>1100</v>
      </c>
      <c r="H549" s="190">
        <v>8</v>
      </c>
      <c r="I549" s="191"/>
      <c r="J549" s="192">
        <f>ROUND(I549*H549,2)</f>
        <v>0</v>
      </c>
      <c r="K549" s="188" t="s">
        <v>159</v>
      </c>
      <c r="L549" s="58"/>
      <c r="M549" s="193" t="s">
        <v>22</v>
      </c>
      <c r="N549" s="194" t="s">
        <v>46</v>
      </c>
      <c r="O549" s="39"/>
      <c r="P549" s="195">
        <f>O549*H549</f>
        <v>0</v>
      </c>
      <c r="Q549" s="195">
        <v>0</v>
      </c>
      <c r="R549" s="195">
        <f>Q549*H549</f>
        <v>0</v>
      </c>
      <c r="S549" s="195">
        <v>0</v>
      </c>
      <c r="T549" s="196">
        <f>S549*H549</f>
        <v>0</v>
      </c>
      <c r="AR549" s="21" t="s">
        <v>1101</v>
      </c>
      <c r="AT549" s="21" t="s">
        <v>155</v>
      </c>
      <c r="AU549" s="21" t="s">
        <v>84</v>
      </c>
      <c r="AY549" s="21" t="s">
        <v>153</v>
      </c>
      <c r="BE549" s="197">
        <f>IF(N549="základní",J549,0)</f>
        <v>0</v>
      </c>
      <c r="BF549" s="197">
        <f>IF(N549="snížená",J549,0)</f>
        <v>0</v>
      </c>
      <c r="BG549" s="197">
        <f>IF(N549="zákl. přenesená",J549,0)</f>
        <v>0</v>
      </c>
      <c r="BH549" s="197">
        <f>IF(N549="sníž. přenesená",J549,0)</f>
        <v>0</v>
      </c>
      <c r="BI549" s="197">
        <f>IF(N549="nulová",J549,0)</f>
        <v>0</v>
      </c>
      <c r="BJ549" s="21" t="s">
        <v>24</v>
      </c>
      <c r="BK549" s="197">
        <f>ROUND(I549*H549,2)</f>
        <v>0</v>
      </c>
      <c r="BL549" s="21" t="s">
        <v>1101</v>
      </c>
      <c r="BM549" s="21" t="s">
        <v>1107</v>
      </c>
    </row>
    <row r="550" spans="2:65" s="11" customFormat="1" ht="12">
      <c r="B550" s="198"/>
      <c r="C550" s="199"/>
      <c r="D550" s="210" t="s">
        <v>162</v>
      </c>
      <c r="E550" s="211" t="s">
        <v>22</v>
      </c>
      <c r="F550" s="212" t="s">
        <v>1108</v>
      </c>
      <c r="G550" s="199"/>
      <c r="H550" s="213">
        <v>8</v>
      </c>
      <c r="I550" s="204"/>
      <c r="J550" s="199"/>
      <c r="K550" s="199"/>
      <c r="L550" s="205"/>
      <c r="M550" s="206"/>
      <c r="N550" s="207"/>
      <c r="O550" s="207"/>
      <c r="P550" s="207"/>
      <c r="Q550" s="207"/>
      <c r="R550" s="207"/>
      <c r="S550" s="207"/>
      <c r="T550" s="208"/>
      <c r="AT550" s="209" t="s">
        <v>162</v>
      </c>
      <c r="AU550" s="209" t="s">
        <v>84</v>
      </c>
      <c r="AV550" s="11" t="s">
        <v>84</v>
      </c>
      <c r="AW550" s="11" t="s">
        <v>164</v>
      </c>
      <c r="AX550" s="11" t="s">
        <v>75</v>
      </c>
      <c r="AY550" s="209" t="s">
        <v>153</v>
      </c>
    </row>
    <row r="551" spans="2:65" s="10" customFormat="1" ht="37.35" customHeight="1">
      <c r="B551" s="169"/>
      <c r="C551" s="170"/>
      <c r="D551" s="171" t="s">
        <v>74</v>
      </c>
      <c r="E551" s="172" t="s">
        <v>1109</v>
      </c>
      <c r="F551" s="172" t="s">
        <v>1110</v>
      </c>
      <c r="G551" s="170"/>
      <c r="H551" s="170"/>
      <c r="I551" s="173"/>
      <c r="J551" s="174">
        <f>BK551</f>
        <v>0</v>
      </c>
      <c r="K551" s="170"/>
      <c r="L551" s="175"/>
      <c r="M551" s="176"/>
      <c r="N551" s="177"/>
      <c r="O551" s="177"/>
      <c r="P551" s="178">
        <f>P552+P555+P558+P562</f>
        <v>0</v>
      </c>
      <c r="Q551" s="177"/>
      <c r="R551" s="178">
        <f>R552+R555+R558+R562</f>
        <v>0</v>
      </c>
      <c r="S551" s="177"/>
      <c r="T551" s="179">
        <f>T552+T555+T558+T562</f>
        <v>0</v>
      </c>
      <c r="AR551" s="180" t="s">
        <v>176</v>
      </c>
      <c r="AT551" s="181" t="s">
        <v>74</v>
      </c>
      <c r="AU551" s="181" t="s">
        <v>75</v>
      </c>
      <c r="AY551" s="180" t="s">
        <v>153</v>
      </c>
      <c r="BK551" s="182">
        <f>BK552+BK555+BK558+BK562</f>
        <v>0</v>
      </c>
    </row>
    <row r="552" spans="2:65" s="10" customFormat="1" ht="19.95" customHeight="1">
      <c r="B552" s="169"/>
      <c r="C552" s="170"/>
      <c r="D552" s="183" t="s">
        <v>74</v>
      </c>
      <c r="E552" s="184" t="s">
        <v>1111</v>
      </c>
      <c r="F552" s="184" t="s">
        <v>1112</v>
      </c>
      <c r="G552" s="170"/>
      <c r="H552" s="170"/>
      <c r="I552" s="173"/>
      <c r="J552" s="185">
        <f>BK552</f>
        <v>0</v>
      </c>
      <c r="K552" s="170"/>
      <c r="L552" s="175"/>
      <c r="M552" s="176"/>
      <c r="N552" s="177"/>
      <c r="O552" s="177"/>
      <c r="P552" s="178">
        <f>SUM(P553:P554)</f>
        <v>0</v>
      </c>
      <c r="Q552" s="177"/>
      <c r="R552" s="178">
        <f>SUM(R553:R554)</f>
        <v>0</v>
      </c>
      <c r="S552" s="177"/>
      <c r="T552" s="179">
        <f>SUM(T553:T554)</f>
        <v>0</v>
      </c>
      <c r="AR552" s="180" t="s">
        <v>176</v>
      </c>
      <c r="AT552" s="181" t="s">
        <v>74</v>
      </c>
      <c r="AU552" s="181" t="s">
        <v>24</v>
      </c>
      <c r="AY552" s="180" t="s">
        <v>153</v>
      </c>
      <c r="BK552" s="182">
        <f>SUM(BK553:BK554)</f>
        <v>0</v>
      </c>
    </row>
    <row r="553" spans="2:65" s="1" customFormat="1" ht="20.399999999999999" customHeight="1">
      <c r="B553" s="38"/>
      <c r="C553" s="186" t="s">
        <v>1113</v>
      </c>
      <c r="D553" s="186" t="s">
        <v>155</v>
      </c>
      <c r="E553" s="187" t="s">
        <v>1114</v>
      </c>
      <c r="F553" s="188" t="s">
        <v>1115</v>
      </c>
      <c r="G553" s="189" t="s">
        <v>697</v>
      </c>
      <c r="H553" s="190">
        <v>1</v>
      </c>
      <c r="I553" s="191"/>
      <c r="J553" s="192">
        <f>ROUND(I553*H553,2)</f>
        <v>0</v>
      </c>
      <c r="K553" s="188" t="s">
        <v>159</v>
      </c>
      <c r="L553" s="58"/>
      <c r="M553" s="193" t="s">
        <v>22</v>
      </c>
      <c r="N553" s="194" t="s">
        <v>46</v>
      </c>
      <c r="O553" s="39"/>
      <c r="P553" s="195">
        <f>O553*H553</f>
        <v>0</v>
      </c>
      <c r="Q553" s="195">
        <v>0</v>
      </c>
      <c r="R553" s="195">
        <f>Q553*H553</f>
        <v>0</v>
      </c>
      <c r="S553" s="195">
        <v>0</v>
      </c>
      <c r="T553" s="196">
        <f>S553*H553</f>
        <v>0</v>
      </c>
      <c r="AR553" s="21" t="s">
        <v>1116</v>
      </c>
      <c r="AT553" s="21" t="s">
        <v>155</v>
      </c>
      <c r="AU553" s="21" t="s">
        <v>84</v>
      </c>
      <c r="AY553" s="21" t="s">
        <v>153</v>
      </c>
      <c r="BE553" s="197">
        <f>IF(N553="základní",J553,0)</f>
        <v>0</v>
      </c>
      <c r="BF553" s="197">
        <f>IF(N553="snížená",J553,0)</f>
        <v>0</v>
      </c>
      <c r="BG553" s="197">
        <f>IF(N553="zákl. přenesená",J553,0)</f>
        <v>0</v>
      </c>
      <c r="BH553" s="197">
        <f>IF(N553="sníž. přenesená",J553,0)</f>
        <v>0</v>
      </c>
      <c r="BI553" s="197">
        <f>IF(N553="nulová",J553,0)</f>
        <v>0</v>
      </c>
      <c r="BJ553" s="21" t="s">
        <v>24</v>
      </c>
      <c r="BK553" s="197">
        <f>ROUND(I553*H553,2)</f>
        <v>0</v>
      </c>
      <c r="BL553" s="21" t="s">
        <v>1116</v>
      </c>
      <c r="BM553" s="21" t="s">
        <v>1117</v>
      </c>
    </row>
    <row r="554" spans="2:65" s="1" customFormat="1" ht="24">
      <c r="B554" s="38"/>
      <c r="C554" s="60"/>
      <c r="D554" s="210" t="s">
        <v>240</v>
      </c>
      <c r="E554" s="60"/>
      <c r="F554" s="214" t="s">
        <v>1118</v>
      </c>
      <c r="G554" s="60"/>
      <c r="H554" s="60"/>
      <c r="I554" s="156"/>
      <c r="J554" s="60"/>
      <c r="K554" s="60"/>
      <c r="L554" s="58"/>
      <c r="M554" s="215"/>
      <c r="N554" s="39"/>
      <c r="O554" s="39"/>
      <c r="P554" s="39"/>
      <c r="Q554" s="39"/>
      <c r="R554" s="39"/>
      <c r="S554" s="39"/>
      <c r="T554" s="75"/>
      <c r="AT554" s="21" t="s">
        <v>240</v>
      </c>
      <c r="AU554" s="21" t="s">
        <v>84</v>
      </c>
    </row>
    <row r="555" spans="2:65" s="10" customFormat="1" ht="29.85" customHeight="1">
      <c r="B555" s="169"/>
      <c r="C555" s="170"/>
      <c r="D555" s="183" t="s">
        <v>74</v>
      </c>
      <c r="E555" s="184" t="s">
        <v>1119</v>
      </c>
      <c r="F555" s="184" t="s">
        <v>1120</v>
      </c>
      <c r="G555" s="170"/>
      <c r="H555" s="170"/>
      <c r="I555" s="173"/>
      <c r="J555" s="185">
        <f>BK555</f>
        <v>0</v>
      </c>
      <c r="K555" s="170"/>
      <c r="L555" s="175"/>
      <c r="M555" s="176"/>
      <c r="N555" s="177"/>
      <c r="O555" s="177"/>
      <c r="P555" s="178">
        <f>SUM(P556:P557)</f>
        <v>0</v>
      </c>
      <c r="Q555" s="177"/>
      <c r="R555" s="178">
        <f>SUM(R556:R557)</f>
        <v>0</v>
      </c>
      <c r="S555" s="177"/>
      <c r="T555" s="179">
        <f>SUM(T556:T557)</f>
        <v>0</v>
      </c>
      <c r="AR555" s="180" t="s">
        <v>176</v>
      </c>
      <c r="AT555" s="181" t="s">
        <v>74</v>
      </c>
      <c r="AU555" s="181" t="s">
        <v>24</v>
      </c>
      <c r="AY555" s="180" t="s">
        <v>153</v>
      </c>
      <c r="BK555" s="182">
        <f>SUM(BK556:BK557)</f>
        <v>0</v>
      </c>
    </row>
    <row r="556" spans="2:65" s="1" customFormat="1" ht="20.399999999999999" customHeight="1">
      <c r="B556" s="38"/>
      <c r="C556" s="186" t="s">
        <v>1121</v>
      </c>
      <c r="D556" s="186" t="s">
        <v>155</v>
      </c>
      <c r="E556" s="187" t="s">
        <v>1122</v>
      </c>
      <c r="F556" s="188" t="s">
        <v>1120</v>
      </c>
      <c r="G556" s="189" t="s">
        <v>697</v>
      </c>
      <c r="H556" s="190">
        <v>1</v>
      </c>
      <c r="I556" s="191"/>
      <c r="J556" s="192">
        <f>ROUND(I556*H556,2)</f>
        <v>0</v>
      </c>
      <c r="K556" s="188" t="s">
        <v>159</v>
      </c>
      <c r="L556" s="58"/>
      <c r="M556" s="193" t="s">
        <v>22</v>
      </c>
      <c r="N556" s="194" t="s">
        <v>46</v>
      </c>
      <c r="O556" s="39"/>
      <c r="P556" s="195">
        <f>O556*H556</f>
        <v>0</v>
      </c>
      <c r="Q556" s="195">
        <v>0</v>
      </c>
      <c r="R556" s="195">
        <f>Q556*H556</f>
        <v>0</v>
      </c>
      <c r="S556" s="195">
        <v>0</v>
      </c>
      <c r="T556" s="196">
        <f>S556*H556</f>
        <v>0</v>
      </c>
      <c r="AR556" s="21" t="s">
        <v>1116</v>
      </c>
      <c r="AT556" s="21" t="s">
        <v>155</v>
      </c>
      <c r="AU556" s="21" t="s">
        <v>84</v>
      </c>
      <c r="AY556" s="21" t="s">
        <v>153</v>
      </c>
      <c r="BE556" s="197">
        <f>IF(N556="základní",J556,0)</f>
        <v>0</v>
      </c>
      <c r="BF556" s="197">
        <f>IF(N556="snížená",J556,0)</f>
        <v>0</v>
      </c>
      <c r="BG556" s="197">
        <f>IF(N556="zákl. přenesená",J556,0)</f>
        <v>0</v>
      </c>
      <c r="BH556" s="197">
        <f>IF(N556="sníž. přenesená",J556,0)</f>
        <v>0</v>
      </c>
      <c r="BI556" s="197">
        <f>IF(N556="nulová",J556,0)</f>
        <v>0</v>
      </c>
      <c r="BJ556" s="21" t="s">
        <v>24</v>
      </c>
      <c r="BK556" s="197">
        <f>ROUND(I556*H556,2)</f>
        <v>0</v>
      </c>
      <c r="BL556" s="21" t="s">
        <v>1116</v>
      </c>
      <c r="BM556" s="21" t="s">
        <v>1123</v>
      </c>
    </row>
    <row r="557" spans="2:65" s="1" customFormat="1" ht="12">
      <c r="B557" s="38"/>
      <c r="C557" s="60"/>
      <c r="D557" s="210" t="s">
        <v>240</v>
      </c>
      <c r="E557" s="60"/>
      <c r="F557" s="214" t="s">
        <v>1124</v>
      </c>
      <c r="G557" s="60"/>
      <c r="H557" s="60"/>
      <c r="I557" s="156"/>
      <c r="J557" s="60"/>
      <c r="K557" s="60"/>
      <c r="L557" s="58"/>
      <c r="M557" s="215"/>
      <c r="N557" s="39"/>
      <c r="O557" s="39"/>
      <c r="P557" s="39"/>
      <c r="Q557" s="39"/>
      <c r="R557" s="39"/>
      <c r="S557" s="39"/>
      <c r="T557" s="75"/>
      <c r="AT557" s="21" t="s">
        <v>240</v>
      </c>
      <c r="AU557" s="21" t="s">
        <v>84</v>
      </c>
    </row>
    <row r="558" spans="2:65" s="10" customFormat="1" ht="29.85" customHeight="1">
      <c r="B558" s="169"/>
      <c r="C558" s="170"/>
      <c r="D558" s="183" t="s">
        <v>74</v>
      </c>
      <c r="E558" s="184" t="s">
        <v>1125</v>
      </c>
      <c r="F558" s="184" t="s">
        <v>1126</v>
      </c>
      <c r="G558" s="170"/>
      <c r="H558" s="170"/>
      <c r="I558" s="173"/>
      <c r="J558" s="185">
        <f>BK558</f>
        <v>0</v>
      </c>
      <c r="K558" s="170"/>
      <c r="L558" s="175"/>
      <c r="M558" s="176"/>
      <c r="N558" s="177"/>
      <c r="O558" s="177"/>
      <c r="P558" s="178">
        <f>SUM(P559:P561)</f>
        <v>0</v>
      </c>
      <c r="Q558" s="177"/>
      <c r="R558" s="178">
        <f>SUM(R559:R561)</f>
        <v>0</v>
      </c>
      <c r="S558" s="177"/>
      <c r="T558" s="179">
        <f>SUM(T559:T561)</f>
        <v>0</v>
      </c>
      <c r="AR558" s="180" t="s">
        <v>176</v>
      </c>
      <c r="AT558" s="181" t="s">
        <v>74</v>
      </c>
      <c r="AU558" s="181" t="s">
        <v>24</v>
      </c>
      <c r="AY558" s="180" t="s">
        <v>153</v>
      </c>
      <c r="BK558" s="182">
        <f>SUM(BK559:BK561)</f>
        <v>0</v>
      </c>
    </row>
    <row r="559" spans="2:65" s="1" customFormat="1" ht="20.399999999999999" customHeight="1">
      <c r="B559" s="38"/>
      <c r="C559" s="186" t="s">
        <v>1127</v>
      </c>
      <c r="D559" s="186" t="s">
        <v>155</v>
      </c>
      <c r="E559" s="187" t="s">
        <v>1128</v>
      </c>
      <c r="F559" s="188" t="s">
        <v>1129</v>
      </c>
      <c r="G559" s="189" t="s">
        <v>697</v>
      </c>
      <c r="H559" s="190">
        <v>1</v>
      </c>
      <c r="I559" s="191"/>
      <c r="J559" s="192">
        <f>ROUND(I559*H559,2)</f>
        <v>0</v>
      </c>
      <c r="K559" s="188" t="s">
        <v>159</v>
      </c>
      <c r="L559" s="58"/>
      <c r="M559" s="193" t="s">
        <v>22</v>
      </c>
      <c r="N559" s="194" t="s">
        <v>46</v>
      </c>
      <c r="O559" s="39"/>
      <c r="P559" s="195">
        <f>O559*H559</f>
        <v>0</v>
      </c>
      <c r="Q559" s="195">
        <v>0</v>
      </c>
      <c r="R559" s="195">
        <f>Q559*H559</f>
        <v>0</v>
      </c>
      <c r="S559" s="195">
        <v>0</v>
      </c>
      <c r="T559" s="196">
        <f>S559*H559</f>
        <v>0</v>
      </c>
      <c r="AR559" s="21" t="s">
        <v>1116</v>
      </c>
      <c r="AT559" s="21" t="s">
        <v>155</v>
      </c>
      <c r="AU559" s="21" t="s">
        <v>84</v>
      </c>
      <c r="AY559" s="21" t="s">
        <v>153</v>
      </c>
      <c r="BE559" s="197">
        <f>IF(N559="základní",J559,0)</f>
        <v>0</v>
      </c>
      <c r="BF559" s="197">
        <f>IF(N559="snížená",J559,0)</f>
        <v>0</v>
      </c>
      <c r="BG559" s="197">
        <f>IF(N559="zákl. přenesená",J559,0)</f>
        <v>0</v>
      </c>
      <c r="BH559" s="197">
        <f>IF(N559="sníž. přenesená",J559,0)</f>
        <v>0</v>
      </c>
      <c r="BI559" s="197">
        <f>IF(N559="nulová",J559,0)</f>
        <v>0</v>
      </c>
      <c r="BJ559" s="21" t="s">
        <v>24</v>
      </c>
      <c r="BK559" s="197">
        <f>ROUND(I559*H559,2)</f>
        <v>0</v>
      </c>
      <c r="BL559" s="21" t="s">
        <v>1116</v>
      </c>
      <c r="BM559" s="21" t="s">
        <v>1130</v>
      </c>
    </row>
    <row r="560" spans="2:65" s="1" customFormat="1" ht="24">
      <c r="B560" s="38"/>
      <c r="C560" s="60"/>
      <c r="D560" s="210" t="s">
        <v>240</v>
      </c>
      <c r="E560" s="60"/>
      <c r="F560" s="214" t="s">
        <v>1131</v>
      </c>
      <c r="G560" s="60"/>
      <c r="H560" s="60"/>
      <c r="I560" s="156"/>
      <c r="J560" s="60"/>
      <c r="K560" s="60"/>
      <c r="L560" s="58"/>
      <c r="M560" s="215"/>
      <c r="N560" s="39"/>
      <c r="O560" s="39"/>
      <c r="P560" s="39"/>
      <c r="Q560" s="39"/>
      <c r="R560" s="39"/>
      <c r="S560" s="39"/>
      <c r="T560" s="75"/>
      <c r="AT560" s="21" t="s">
        <v>240</v>
      </c>
      <c r="AU560" s="21" t="s">
        <v>84</v>
      </c>
    </row>
    <row r="561" spans="2:65" s="1" customFormat="1" ht="36">
      <c r="B561" s="38"/>
      <c r="C561" s="60"/>
      <c r="D561" s="210" t="s">
        <v>269</v>
      </c>
      <c r="E561" s="60"/>
      <c r="F561" s="216" t="s">
        <v>1132</v>
      </c>
      <c r="G561" s="60"/>
      <c r="H561" s="60"/>
      <c r="I561" s="156"/>
      <c r="J561" s="60"/>
      <c r="K561" s="60"/>
      <c r="L561" s="58"/>
      <c r="M561" s="215"/>
      <c r="N561" s="39"/>
      <c r="O561" s="39"/>
      <c r="P561" s="39"/>
      <c r="Q561" s="39"/>
      <c r="R561" s="39"/>
      <c r="S561" s="39"/>
      <c r="T561" s="75"/>
      <c r="AT561" s="21" t="s">
        <v>269</v>
      </c>
      <c r="AU561" s="21" t="s">
        <v>84</v>
      </c>
    </row>
    <row r="562" spans="2:65" s="10" customFormat="1" ht="29.85" customHeight="1">
      <c r="B562" s="169"/>
      <c r="C562" s="170"/>
      <c r="D562" s="183" t="s">
        <v>74</v>
      </c>
      <c r="E562" s="184" t="s">
        <v>1133</v>
      </c>
      <c r="F562" s="184" t="s">
        <v>1134</v>
      </c>
      <c r="G562" s="170"/>
      <c r="H562" s="170"/>
      <c r="I562" s="173"/>
      <c r="J562" s="185">
        <f>BK562</f>
        <v>0</v>
      </c>
      <c r="K562" s="170"/>
      <c r="L562" s="175"/>
      <c r="M562" s="176"/>
      <c r="N562" s="177"/>
      <c r="O562" s="177"/>
      <c r="P562" s="178">
        <f>SUM(P563:P565)</f>
        <v>0</v>
      </c>
      <c r="Q562" s="177"/>
      <c r="R562" s="178">
        <f>SUM(R563:R565)</f>
        <v>0</v>
      </c>
      <c r="S562" s="177"/>
      <c r="T562" s="179">
        <f>SUM(T563:T565)</f>
        <v>0</v>
      </c>
      <c r="AR562" s="180" t="s">
        <v>176</v>
      </c>
      <c r="AT562" s="181" t="s">
        <v>74</v>
      </c>
      <c r="AU562" s="181" t="s">
        <v>24</v>
      </c>
      <c r="AY562" s="180" t="s">
        <v>153</v>
      </c>
      <c r="BK562" s="182">
        <f>SUM(BK563:BK565)</f>
        <v>0</v>
      </c>
    </row>
    <row r="563" spans="2:65" s="1" customFormat="1" ht="20.399999999999999" customHeight="1">
      <c r="B563" s="38"/>
      <c r="C563" s="186" t="s">
        <v>1135</v>
      </c>
      <c r="D563" s="186" t="s">
        <v>155</v>
      </c>
      <c r="E563" s="187" t="s">
        <v>1136</v>
      </c>
      <c r="F563" s="188" t="s">
        <v>1134</v>
      </c>
      <c r="G563" s="189" t="s">
        <v>697</v>
      </c>
      <c r="H563" s="190">
        <v>1</v>
      </c>
      <c r="I563" s="191"/>
      <c r="J563" s="192">
        <f>ROUND(I563*H563,2)</f>
        <v>0</v>
      </c>
      <c r="K563" s="188" t="s">
        <v>159</v>
      </c>
      <c r="L563" s="58"/>
      <c r="M563" s="193" t="s">
        <v>22</v>
      </c>
      <c r="N563" s="194" t="s">
        <v>46</v>
      </c>
      <c r="O563" s="39"/>
      <c r="P563" s="195">
        <f>O563*H563</f>
        <v>0</v>
      </c>
      <c r="Q563" s="195">
        <v>0</v>
      </c>
      <c r="R563" s="195">
        <f>Q563*H563</f>
        <v>0</v>
      </c>
      <c r="S563" s="195">
        <v>0</v>
      </c>
      <c r="T563" s="196">
        <f>S563*H563</f>
        <v>0</v>
      </c>
      <c r="AR563" s="21" t="s">
        <v>1116</v>
      </c>
      <c r="AT563" s="21" t="s">
        <v>155</v>
      </c>
      <c r="AU563" s="21" t="s">
        <v>84</v>
      </c>
      <c r="AY563" s="21" t="s">
        <v>153</v>
      </c>
      <c r="BE563" s="197">
        <f>IF(N563="základní",J563,0)</f>
        <v>0</v>
      </c>
      <c r="BF563" s="197">
        <f>IF(N563="snížená",J563,0)</f>
        <v>0</v>
      </c>
      <c r="BG563" s="197">
        <f>IF(N563="zákl. přenesená",J563,0)</f>
        <v>0</v>
      </c>
      <c r="BH563" s="197">
        <f>IF(N563="sníž. přenesená",J563,0)</f>
        <v>0</v>
      </c>
      <c r="BI563" s="197">
        <f>IF(N563="nulová",J563,0)</f>
        <v>0</v>
      </c>
      <c r="BJ563" s="21" t="s">
        <v>24</v>
      </c>
      <c r="BK563" s="197">
        <f>ROUND(I563*H563,2)</f>
        <v>0</v>
      </c>
      <c r="BL563" s="21" t="s">
        <v>1116</v>
      </c>
      <c r="BM563" s="21" t="s">
        <v>1137</v>
      </c>
    </row>
    <row r="564" spans="2:65" s="1" customFormat="1" ht="12">
      <c r="B564" s="38"/>
      <c r="C564" s="60"/>
      <c r="D564" s="210" t="s">
        <v>240</v>
      </c>
      <c r="E564" s="60"/>
      <c r="F564" s="214" t="s">
        <v>1138</v>
      </c>
      <c r="G564" s="60"/>
      <c r="H564" s="60"/>
      <c r="I564" s="156"/>
      <c r="J564" s="60"/>
      <c r="K564" s="60"/>
      <c r="L564" s="58"/>
      <c r="M564" s="215"/>
      <c r="N564" s="39"/>
      <c r="O564" s="39"/>
      <c r="P564" s="39"/>
      <c r="Q564" s="39"/>
      <c r="R564" s="39"/>
      <c r="S564" s="39"/>
      <c r="T564" s="75"/>
      <c r="AT564" s="21" t="s">
        <v>240</v>
      </c>
      <c r="AU564" s="21" t="s">
        <v>84</v>
      </c>
    </row>
    <row r="565" spans="2:65" s="1" customFormat="1" ht="36">
      <c r="B565" s="38"/>
      <c r="C565" s="60"/>
      <c r="D565" s="210" t="s">
        <v>269</v>
      </c>
      <c r="E565" s="60"/>
      <c r="F565" s="216" t="s">
        <v>1139</v>
      </c>
      <c r="G565" s="60"/>
      <c r="H565" s="60"/>
      <c r="I565" s="156"/>
      <c r="J565" s="60"/>
      <c r="K565" s="60"/>
      <c r="L565" s="58"/>
      <c r="M565" s="230"/>
      <c r="N565" s="231"/>
      <c r="O565" s="231"/>
      <c r="P565" s="231"/>
      <c r="Q565" s="231"/>
      <c r="R565" s="231"/>
      <c r="S565" s="231"/>
      <c r="T565" s="232"/>
      <c r="AT565" s="21" t="s">
        <v>269</v>
      </c>
      <c r="AU565" s="21" t="s">
        <v>84</v>
      </c>
    </row>
    <row r="566" spans="2:65" s="1" customFormat="1" ht="6.9" customHeight="1">
      <c r="B566" s="53"/>
      <c r="C566" s="54"/>
      <c r="D566" s="54"/>
      <c r="E566" s="54"/>
      <c r="F566" s="54"/>
      <c r="G566" s="54"/>
      <c r="H566" s="54"/>
      <c r="I566" s="132"/>
      <c r="J566" s="54"/>
      <c r="K566" s="54"/>
      <c r="L566" s="58"/>
    </row>
  </sheetData>
  <sheetProtection password="CC35" sheet="1" objects="1" scenarios="1" formatCells="0" formatColumns="0" formatRows="0" sort="0" autoFilter="0"/>
  <autoFilter ref="C114:K565"/>
  <mergeCells count="9">
    <mergeCell ref="E105:H105"/>
    <mergeCell ref="E107:H10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14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6"/>
  <sheetViews>
    <sheetView showGridLines="0" workbookViewId="0"/>
  </sheetViews>
  <sheetFormatPr defaultRowHeight="12"/>
  <cols>
    <col min="1" max="1" width="8.28515625" style="233" customWidth="1"/>
    <col min="2" max="2" width="1.7109375" style="233" customWidth="1"/>
    <col min="3" max="4" width="5" style="233" customWidth="1"/>
    <col min="5" max="5" width="11.7109375" style="233" customWidth="1"/>
    <col min="6" max="6" width="9.140625" style="233" customWidth="1"/>
    <col min="7" max="7" width="5" style="233" customWidth="1"/>
    <col min="8" max="8" width="77.85546875" style="233" customWidth="1"/>
    <col min="9" max="10" width="20" style="233" customWidth="1"/>
    <col min="11" max="11" width="1.7109375" style="233" customWidth="1"/>
  </cols>
  <sheetData>
    <row r="1" spans="2:11" ht="37.5" customHeight="1"/>
    <row r="2" spans="2:11" ht="7.5" customHeight="1">
      <c r="B2" s="234"/>
      <c r="C2" s="235"/>
      <c r="D2" s="235"/>
      <c r="E2" s="235"/>
      <c r="F2" s="235"/>
      <c r="G2" s="235"/>
      <c r="H2" s="235"/>
      <c r="I2" s="235"/>
      <c r="J2" s="235"/>
      <c r="K2" s="236"/>
    </row>
    <row r="3" spans="2:11" s="12" customFormat="1" ht="45" customHeight="1">
      <c r="B3" s="237"/>
      <c r="C3" s="360" t="s">
        <v>1140</v>
      </c>
      <c r="D3" s="360"/>
      <c r="E3" s="360"/>
      <c r="F3" s="360"/>
      <c r="G3" s="360"/>
      <c r="H3" s="360"/>
      <c r="I3" s="360"/>
      <c r="J3" s="360"/>
      <c r="K3" s="238"/>
    </row>
    <row r="4" spans="2:11" ht="25.5" customHeight="1">
      <c r="B4" s="239"/>
      <c r="C4" s="364" t="s">
        <v>1141</v>
      </c>
      <c r="D4" s="364"/>
      <c r="E4" s="364"/>
      <c r="F4" s="364"/>
      <c r="G4" s="364"/>
      <c r="H4" s="364"/>
      <c r="I4" s="364"/>
      <c r="J4" s="364"/>
      <c r="K4" s="240"/>
    </row>
    <row r="5" spans="2:11" ht="5.25" customHeight="1">
      <c r="B5" s="239"/>
      <c r="C5" s="241"/>
      <c r="D5" s="241"/>
      <c r="E5" s="241"/>
      <c r="F5" s="241"/>
      <c r="G5" s="241"/>
      <c r="H5" s="241"/>
      <c r="I5" s="241"/>
      <c r="J5" s="241"/>
      <c r="K5" s="240"/>
    </row>
    <row r="6" spans="2:11" ht="15" customHeight="1">
      <c r="B6" s="239"/>
      <c r="C6" s="363" t="s">
        <v>1142</v>
      </c>
      <c r="D6" s="363"/>
      <c r="E6" s="363"/>
      <c r="F6" s="363"/>
      <c r="G6" s="363"/>
      <c r="H6" s="363"/>
      <c r="I6" s="363"/>
      <c r="J6" s="363"/>
      <c r="K6" s="240"/>
    </row>
    <row r="7" spans="2:11" ht="15" customHeight="1">
      <c r="B7" s="243"/>
      <c r="C7" s="363" t="s">
        <v>1143</v>
      </c>
      <c r="D7" s="363"/>
      <c r="E7" s="363"/>
      <c r="F7" s="363"/>
      <c r="G7" s="363"/>
      <c r="H7" s="363"/>
      <c r="I7" s="363"/>
      <c r="J7" s="363"/>
      <c r="K7" s="240"/>
    </row>
    <row r="8" spans="2:11" ht="12.75" customHeight="1">
      <c r="B8" s="243"/>
      <c r="C8" s="242"/>
      <c r="D8" s="242"/>
      <c r="E8" s="242"/>
      <c r="F8" s="242"/>
      <c r="G8" s="242"/>
      <c r="H8" s="242"/>
      <c r="I8" s="242"/>
      <c r="J8" s="242"/>
      <c r="K8" s="240"/>
    </row>
    <row r="9" spans="2:11" ht="15" customHeight="1">
      <c r="B9" s="243"/>
      <c r="C9" s="363" t="s">
        <v>1144</v>
      </c>
      <c r="D9" s="363"/>
      <c r="E9" s="363"/>
      <c r="F9" s="363"/>
      <c r="G9" s="363"/>
      <c r="H9" s="363"/>
      <c r="I9" s="363"/>
      <c r="J9" s="363"/>
      <c r="K9" s="240"/>
    </row>
    <row r="10" spans="2:11" ht="15" customHeight="1">
      <c r="B10" s="243"/>
      <c r="C10" s="242"/>
      <c r="D10" s="363" t="s">
        <v>1145</v>
      </c>
      <c r="E10" s="363"/>
      <c r="F10" s="363"/>
      <c r="G10" s="363"/>
      <c r="H10" s="363"/>
      <c r="I10" s="363"/>
      <c r="J10" s="363"/>
      <c r="K10" s="240"/>
    </row>
    <row r="11" spans="2:11" ht="15" customHeight="1">
      <c r="B11" s="243"/>
      <c r="C11" s="244"/>
      <c r="D11" s="363" t="s">
        <v>1146</v>
      </c>
      <c r="E11" s="363"/>
      <c r="F11" s="363"/>
      <c r="G11" s="363"/>
      <c r="H11" s="363"/>
      <c r="I11" s="363"/>
      <c r="J11" s="363"/>
      <c r="K11" s="240"/>
    </row>
    <row r="12" spans="2:11" ht="12.75" customHeight="1">
      <c r="B12" s="243"/>
      <c r="C12" s="244"/>
      <c r="D12" s="244"/>
      <c r="E12" s="244"/>
      <c r="F12" s="244"/>
      <c r="G12" s="244"/>
      <c r="H12" s="244"/>
      <c r="I12" s="244"/>
      <c r="J12" s="244"/>
      <c r="K12" s="240"/>
    </row>
    <row r="13" spans="2:11" ht="15" customHeight="1">
      <c r="B13" s="243"/>
      <c r="C13" s="244"/>
      <c r="D13" s="363" t="s">
        <v>1147</v>
      </c>
      <c r="E13" s="363"/>
      <c r="F13" s="363"/>
      <c r="G13" s="363"/>
      <c r="H13" s="363"/>
      <c r="I13" s="363"/>
      <c r="J13" s="363"/>
      <c r="K13" s="240"/>
    </row>
    <row r="14" spans="2:11" ht="15" customHeight="1">
      <c r="B14" s="243"/>
      <c r="C14" s="244"/>
      <c r="D14" s="363" t="s">
        <v>1148</v>
      </c>
      <c r="E14" s="363"/>
      <c r="F14" s="363"/>
      <c r="G14" s="363"/>
      <c r="H14" s="363"/>
      <c r="I14" s="363"/>
      <c r="J14" s="363"/>
      <c r="K14" s="240"/>
    </row>
    <row r="15" spans="2:11" ht="15" customHeight="1">
      <c r="B15" s="243"/>
      <c r="C15" s="244"/>
      <c r="D15" s="363" t="s">
        <v>1149</v>
      </c>
      <c r="E15" s="363"/>
      <c r="F15" s="363"/>
      <c r="G15" s="363"/>
      <c r="H15" s="363"/>
      <c r="I15" s="363"/>
      <c r="J15" s="363"/>
      <c r="K15" s="240"/>
    </row>
    <row r="16" spans="2:11" ht="15" customHeight="1">
      <c r="B16" s="243"/>
      <c r="C16" s="244"/>
      <c r="D16" s="244"/>
      <c r="E16" s="245" t="s">
        <v>82</v>
      </c>
      <c r="F16" s="363" t="s">
        <v>1150</v>
      </c>
      <c r="G16" s="363"/>
      <c r="H16" s="363"/>
      <c r="I16" s="363"/>
      <c r="J16" s="363"/>
      <c r="K16" s="240"/>
    </row>
    <row r="17" spans="2:11" ht="15" customHeight="1">
      <c r="B17" s="243"/>
      <c r="C17" s="244"/>
      <c r="D17" s="244"/>
      <c r="E17" s="245" t="s">
        <v>1151</v>
      </c>
      <c r="F17" s="363" t="s">
        <v>1152</v>
      </c>
      <c r="G17" s="363"/>
      <c r="H17" s="363"/>
      <c r="I17" s="363"/>
      <c r="J17" s="363"/>
      <c r="K17" s="240"/>
    </row>
    <row r="18" spans="2:11" ht="15" customHeight="1">
      <c r="B18" s="243"/>
      <c r="C18" s="244"/>
      <c r="D18" s="244"/>
      <c r="E18" s="245" t="s">
        <v>1153</v>
      </c>
      <c r="F18" s="363" t="s">
        <v>1154</v>
      </c>
      <c r="G18" s="363"/>
      <c r="H18" s="363"/>
      <c r="I18" s="363"/>
      <c r="J18" s="363"/>
      <c r="K18" s="240"/>
    </row>
    <row r="19" spans="2:11" ht="15" customHeight="1">
      <c r="B19" s="243"/>
      <c r="C19" s="244"/>
      <c r="D19" s="244"/>
      <c r="E19" s="245" t="s">
        <v>1155</v>
      </c>
      <c r="F19" s="363" t="s">
        <v>1156</v>
      </c>
      <c r="G19" s="363"/>
      <c r="H19" s="363"/>
      <c r="I19" s="363"/>
      <c r="J19" s="363"/>
      <c r="K19" s="240"/>
    </row>
    <row r="20" spans="2:11" ht="15" customHeight="1">
      <c r="B20" s="243"/>
      <c r="C20" s="244"/>
      <c r="D20" s="244"/>
      <c r="E20" s="245" t="s">
        <v>1094</v>
      </c>
      <c r="F20" s="363" t="s">
        <v>1095</v>
      </c>
      <c r="G20" s="363"/>
      <c r="H20" s="363"/>
      <c r="I20" s="363"/>
      <c r="J20" s="363"/>
      <c r="K20" s="240"/>
    </row>
    <row r="21" spans="2:11" ht="15" customHeight="1">
      <c r="B21" s="243"/>
      <c r="C21" s="244"/>
      <c r="D21" s="244"/>
      <c r="E21" s="245" t="s">
        <v>1157</v>
      </c>
      <c r="F21" s="363" t="s">
        <v>1158</v>
      </c>
      <c r="G21" s="363"/>
      <c r="H21" s="363"/>
      <c r="I21" s="363"/>
      <c r="J21" s="363"/>
      <c r="K21" s="240"/>
    </row>
    <row r="22" spans="2:11" ht="12.75" customHeight="1">
      <c r="B22" s="243"/>
      <c r="C22" s="244"/>
      <c r="D22" s="244"/>
      <c r="E22" s="244"/>
      <c r="F22" s="244"/>
      <c r="G22" s="244"/>
      <c r="H22" s="244"/>
      <c r="I22" s="244"/>
      <c r="J22" s="244"/>
      <c r="K22" s="240"/>
    </row>
    <row r="23" spans="2:11" ht="15" customHeight="1">
      <c r="B23" s="243"/>
      <c r="C23" s="363" t="s">
        <v>1159</v>
      </c>
      <c r="D23" s="363"/>
      <c r="E23" s="363"/>
      <c r="F23" s="363"/>
      <c r="G23" s="363"/>
      <c r="H23" s="363"/>
      <c r="I23" s="363"/>
      <c r="J23" s="363"/>
      <c r="K23" s="240"/>
    </row>
    <row r="24" spans="2:11" ht="15" customHeight="1">
      <c r="B24" s="243"/>
      <c r="C24" s="363" t="s">
        <v>1160</v>
      </c>
      <c r="D24" s="363"/>
      <c r="E24" s="363"/>
      <c r="F24" s="363"/>
      <c r="G24" s="363"/>
      <c r="H24" s="363"/>
      <c r="I24" s="363"/>
      <c r="J24" s="363"/>
      <c r="K24" s="240"/>
    </row>
    <row r="25" spans="2:11" ht="15" customHeight="1">
      <c r="B25" s="243"/>
      <c r="C25" s="242"/>
      <c r="D25" s="363" t="s">
        <v>1161</v>
      </c>
      <c r="E25" s="363"/>
      <c r="F25" s="363"/>
      <c r="G25" s="363"/>
      <c r="H25" s="363"/>
      <c r="I25" s="363"/>
      <c r="J25" s="363"/>
      <c r="K25" s="240"/>
    </row>
    <row r="26" spans="2:11" ht="15" customHeight="1">
      <c r="B26" s="243"/>
      <c r="C26" s="244"/>
      <c r="D26" s="363" t="s">
        <v>1162</v>
      </c>
      <c r="E26" s="363"/>
      <c r="F26" s="363"/>
      <c r="G26" s="363"/>
      <c r="H26" s="363"/>
      <c r="I26" s="363"/>
      <c r="J26" s="363"/>
      <c r="K26" s="240"/>
    </row>
    <row r="27" spans="2:11" ht="12.75" customHeight="1">
      <c r="B27" s="243"/>
      <c r="C27" s="244"/>
      <c r="D27" s="244"/>
      <c r="E27" s="244"/>
      <c r="F27" s="244"/>
      <c r="G27" s="244"/>
      <c r="H27" s="244"/>
      <c r="I27" s="244"/>
      <c r="J27" s="244"/>
      <c r="K27" s="240"/>
    </row>
    <row r="28" spans="2:11" ht="15" customHeight="1">
      <c r="B28" s="243"/>
      <c r="C28" s="244"/>
      <c r="D28" s="363" t="s">
        <v>1163</v>
      </c>
      <c r="E28" s="363"/>
      <c r="F28" s="363"/>
      <c r="G28" s="363"/>
      <c r="H28" s="363"/>
      <c r="I28" s="363"/>
      <c r="J28" s="363"/>
      <c r="K28" s="240"/>
    </row>
    <row r="29" spans="2:11" ht="15" customHeight="1">
      <c r="B29" s="243"/>
      <c r="C29" s="244"/>
      <c r="D29" s="363" t="s">
        <v>1164</v>
      </c>
      <c r="E29" s="363"/>
      <c r="F29" s="363"/>
      <c r="G29" s="363"/>
      <c r="H29" s="363"/>
      <c r="I29" s="363"/>
      <c r="J29" s="363"/>
      <c r="K29" s="240"/>
    </row>
    <row r="30" spans="2:11" ht="12.75" customHeight="1">
      <c r="B30" s="243"/>
      <c r="C30" s="244"/>
      <c r="D30" s="244"/>
      <c r="E30" s="244"/>
      <c r="F30" s="244"/>
      <c r="G30" s="244"/>
      <c r="H30" s="244"/>
      <c r="I30" s="244"/>
      <c r="J30" s="244"/>
      <c r="K30" s="240"/>
    </row>
    <row r="31" spans="2:11" ht="15" customHeight="1">
      <c r="B31" s="243"/>
      <c r="C31" s="244"/>
      <c r="D31" s="363" t="s">
        <v>1165</v>
      </c>
      <c r="E31" s="363"/>
      <c r="F31" s="363"/>
      <c r="G31" s="363"/>
      <c r="H31" s="363"/>
      <c r="I31" s="363"/>
      <c r="J31" s="363"/>
      <c r="K31" s="240"/>
    </row>
    <row r="32" spans="2:11" ht="15" customHeight="1">
      <c r="B32" s="243"/>
      <c r="C32" s="244"/>
      <c r="D32" s="363" t="s">
        <v>1166</v>
      </c>
      <c r="E32" s="363"/>
      <c r="F32" s="363"/>
      <c r="G32" s="363"/>
      <c r="H32" s="363"/>
      <c r="I32" s="363"/>
      <c r="J32" s="363"/>
      <c r="K32" s="240"/>
    </row>
    <row r="33" spans="2:11" ht="15" customHeight="1">
      <c r="B33" s="243"/>
      <c r="C33" s="244"/>
      <c r="D33" s="363" t="s">
        <v>1167</v>
      </c>
      <c r="E33" s="363"/>
      <c r="F33" s="363"/>
      <c r="G33" s="363"/>
      <c r="H33" s="363"/>
      <c r="I33" s="363"/>
      <c r="J33" s="363"/>
      <c r="K33" s="240"/>
    </row>
    <row r="34" spans="2:11" ht="15" customHeight="1">
      <c r="B34" s="243"/>
      <c r="C34" s="244"/>
      <c r="D34" s="242"/>
      <c r="E34" s="246" t="s">
        <v>138</v>
      </c>
      <c r="F34" s="242"/>
      <c r="G34" s="363" t="s">
        <v>1168</v>
      </c>
      <c r="H34" s="363"/>
      <c r="I34" s="363"/>
      <c r="J34" s="363"/>
      <c r="K34" s="240"/>
    </row>
    <row r="35" spans="2:11" ht="30.75" customHeight="1">
      <c r="B35" s="243"/>
      <c r="C35" s="244"/>
      <c r="D35" s="242"/>
      <c r="E35" s="246" t="s">
        <v>1169</v>
      </c>
      <c r="F35" s="242"/>
      <c r="G35" s="363" t="s">
        <v>1170</v>
      </c>
      <c r="H35" s="363"/>
      <c r="I35" s="363"/>
      <c r="J35" s="363"/>
      <c r="K35" s="240"/>
    </row>
    <row r="36" spans="2:11" ht="15" customHeight="1">
      <c r="B36" s="243"/>
      <c r="C36" s="244"/>
      <c r="D36" s="242"/>
      <c r="E36" s="246" t="s">
        <v>56</v>
      </c>
      <c r="F36" s="242"/>
      <c r="G36" s="363" t="s">
        <v>1171</v>
      </c>
      <c r="H36" s="363"/>
      <c r="I36" s="363"/>
      <c r="J36" s="363"/>
      <c r="K36" s="240"/>
    </row>
    <row r="37" spans="2:11" ht="15" customHeight="1">
      <c r="B37" s="243"/>
      <c r="C37" s="244"/>
      <c r="D37" s="242"/>
      <c r="E37" s="246" t="s">
        <v>139</v>
      </c>
      <c r="F37" s="242"/>
      <c r="G37" s="363" t="s">
        <v>1172</v>
      </c>
      <c r="H37" s="363"/>
      <c r="I37" s="363"/>
      <c r="J37" s="363"/>
      <c r="K37" s="240"/>
    </row>
    <row r="38" spans="2:11" ht="15" customHeight="1">
      <c r="B38" s="243"/>
      <c r="C38" s="244"/>
      <c r="D38" s="242"/>
      <c r="E38" s="246" t="s">
        <v>140</v>
      </c>
      <c r="F38" s="242"/>
      <c r="G38" s="363" t="s">
        <v>1173</v>
      </c>
      <c r="H38" s="363"/>
      <c r="I38" s="363"/>
      <c r="J38" s="363"/>
      <c r="K38" s="240"/>
    </row>
    <row r="39" spans="2:11" ht="15" customHeight="1">
      <c r="B39" s="243"/>
      <c r="C39" s="244"/>
      <c r="D39" s="242"/>
      <c r="E39" s="246" t="s">
        <v>141</v>
      </c>
      <c r="F39" s="242"/>
      <c r="G39" s="363" t="s">
        <v>1174</v>
      </c>
      <c r="H39" s="363"/>
      <c r="I39" s="363"/>
      <c r="J39" s="363"/>
      <c r="K39" s="240"/>
    </row>
    <row r="40" spans="2:11" ht="15" customHeight="1">
      <c r="B40" s="243"/>
      <c r="C40" s="244"/>
      <c r="D40" s="242"/>
      <c r="E40" s="246" t="s">
        <v>1175</v>
      </c>
      <c r="F40" s="242"/>
      <c r="G40" s="363" t="s">
        <v>1176</v>
      </c>
      <c r="H40" s="363"/>
      <c r="I40" s="363"/>
      <c r="J40" s="363"/>
      <c r="K40" s="240"/>
    </row>
    <row r="41" spans="2:11" ht="15" customHeight="1">
      <c r="B41" s="243"/>
      <c r="C41" s="244"/>
      <c r="D41" s="242"/>
      <c r="E41" s="246"/>
      <c r="F41" s="242"/>
      <c r="G41" s="363" t="s">
        <v>1177</v>
      </c>
      <c r="H41" s="363"/>
      <c r="I41" s="363"/>
      <c r="J41" s="363"/>
      <c r="K41" s="240"/>
    </row>
    <row r="42" spans="2:11" ht="15" customHeight="1">
      <c r="B42" s="243"/>
      <c r="C42" s="244"/>
      <c r="D42" s="242"/>
      <c r="E42" s="246" t="s">
        <v>1178</v>
      </c>
      <c r="F42" s="242"/>
      <c r="G42" s="363" t="s">
        <v>1179</v>
      </c>
      <c r="H42" s="363"/>
      <c r="I42" s="363"/>
      <c r="J42" s="363"/>
      <c r="K42" s="240"/>
    </row>
    <row r="43" spans="2:11" ht="15" customHeight="1">
      <c r="B43" s="243"/>
      <c r="C43" s="244"/>
      <c r="D43" s="242"/>
      <c r="E43" s="246" t="s">
        <v>143</v>
      </c>
      <c r="F43" s="242"/>
      <c r="G43" s="363" t="s">
        <v>1180</v>
      </c>
      <c r="H43" s="363"/>
      <c r="I43" s="363"/>
      <c r="J43" s="363"/>
      <c r="K43" s="240"/>
    </row>
    <row r="44" spans="2:11" ht="12.75" customHeight="1">
      <c r="B44" s="243"/>
      <c r="C44" s="244"/>
      <c r="D44" s="242"/>
      <c r="E44" s="242"/>
      <c r="F44" s="242"/>
      <c r="G44" s="242"/>
      <c r="H44" s="242"/>
      <c r="I44" s="242"/>
      <c r="J44" s="242"/>
      <c r="K44" s="240"/>
    </row>
    <row r="45" spans="2:11" ht="15" customHeight="1">
      <c r="B45" s="243"/>
      <c r="C45" s="244"/>
      <c r="D45" s="363" t="s">
        <v>1181</v>
      </c>
      <c r="E45" s="363"/>
      <c r="F45" s="363"/>
      <c r="G45" s="363"/>
      <c r="H45" s="363"/>
      <c r="I45" s="363"/>
      <c r="J45" s="363"/>
      <c r="K45" s="240"/>
    </row>
    <row r="46" spans="2:11" ht="15" customHeight="1">
      <c r="B46" s="243"/>
      <c r="C46" s="244"/>
      <c r="D46" s="244"/>
      <c r="E46" s="363" t="s">
        <v>1182</v>
      </c>
      <c r="F46" s="363"/>
      <c r="G46" s="363"/>
      <c r="H46" s="363"/>
      <c r="I46" s="363"/>
      <c r="J46" s="363"/>
      <c r="K46" s="240"/>
    </row>
    <row r="47" spans="2:11" ht="15" customHeight="1">
      <c r="B47" s="243"/>
      <c r="C47" s="244"/>
      <c r="D47" s="244"/>
      <c r="E47" s="363" t="s">
        <v>1183</v>
      </c>
      <c r="F47" s="363"/>
      <c r="G47" s="363"/>
      <c r="H47" s="363"/>
      <c r="I47" s="363"/>
      <c r="J47" s="363"/>
      <c r="K47" s="240"/>
    </row>
    <row r="48" spans="2:11" ht="15" customHeight="1">
      <c r="B48" s="243"/>
      <c r="C48" s="244"/>
      <c r="D48" s="244"/>
      <c r="E48" s="363" t="s">
        <v>1184</v>
      </c>
      <c r="F48" s="363"/>
      <c r="G48" s="363"/>
      <c r="H48" s="363"/>
      <c r="I48" s="363"/>
      <c r="J48" s="363"/>
      <c r="K48" s="240"/>
    </row>
    <row r="49" spans="2:11" ht="15" customHeight="1">
      <c r="B49" s="243"/>
      <c r="C49" s="244"/>
      <c r="D49" s="363" t="s">
        <v>1185</v>
      </c>
      <c r="E49" s="363"/>
      <c r="F49" s="363"/>
      <c r="G49" s="363"/>
      <c r="H49" s="363"/>
      <c r="I49" s="363"/>
      <c r="J49" s="363"/>
      <c r="K49" s="240"/>
    </row>
    <row r="50" spans="2:11" ht="25.5" customHeight="1">
      <c r="B50" s="239"/>
      <c r="C50" s="364" t="s">
        <v>1186</v>
      </c>
      <c r="D50" s="364"/>
      <c r="E50" s="364"/>
      <c r="F50" s="364"/>
      <c r="G50" s="364"/>
      <c r="H50" s="364"/>
      <c r="I50" s="364"/>
      <c r="J50" s="364"/>
      <c r="K50" s="240"/>
    </row>
    <row r="51" spans="2:11" ht="5.25" customHeight="1">
      <c r="B51" s="239"/>
      <c r="C51" s="241"/>
      <c r="D51" s="241"/>
      <c r="E51" s="241"/>
      <c r="F51" s="241"/>
      <c r="G51" s="241"/>
      <c r="H51" s="241"/>
      <c r="I51" s="241"/>
      <c r="J51" s="241"/>
      <c r="K51" s="240"/>
    </row>
    <row r="52" spans="2:11" ht="15" customHeight="1">
      <c r="B52" s="239"/>
      <c r="C52" s="363" t="s">
        <v>1187</v>
      </c>
      <c r="D52" s="363"/>
      <c r="E52" s="363"/>
      <c r="F52" s="363"/>
      <c r="G52" s="363"/>
      <c r="H52" s="363"/>
      <c r="I52" s="363"/>
      <c r="J52" s="363"/>
      <c r="K52" s="240"/>
    </row>
    <row r="53" spans="2:11" ht="15" customHeight="1">
      <c r="B53" s="239"/>
      <c r="C53" s="363" t="s">
        <v>1188</v>
      </c>
      <c r="D53" s="363"/>
      <c r="E53" s="363"/>
      <c r="F53" s="363"/>
      <c r="G53" s="363"/>
      <c r="H53" s="363"/>
      <c r="I53" s="363"/>
      <c r="J53" s="363"/>
      <c r="K53" s="240"/>
    </row>
    <row r="54" spans="2:11" ht="12.75" customHeight="1">
      <c r="B54" s="239"/>
      <c r="C54" s="242"/>
      <c r="D54" s="242"/>
      <c r="E54" s="242"/>
      <c r="F54" s="242"/>
      <c r="G54" s="242"/>
      <c r="H54" s="242"/>
      <c r="I54" s="242"/>
      <c r="J54" s="242"/>
      <c r="K54" s="240"/>
    </row>
    <row r="55" spans="2:11" ht="15" customHeight="1">
      <c r="B55" s="239"/>
      <c r="C55" s="363" t="s">
        <v>1189</v>
      </c>
      <c r="D55" s="363"/>
      <c r="E55" s="363"/>
      <c r="F55" s="363"/>
      <c r="G55" s="363"/>
      <c r="H55" s="363"/>
      <c r="I55" s="363"/>
      <c r="J55" s="363"/>
      <c r="K55" s="240"/>
    </row>
    <row r="56" spans="2:11" ht="15" customHeight="1">
      <c r="B56" s="239"/>
      <c r="C56" s="244"/>
      <c r="D56" s="363" t="s">
        <v>1190</v>
      </c>
      <c r="E56" s="363"/>
      <c r="F56" s="363"/>
      <c r="G56" s="363"/>
      <c r="H56" s="363"/>
      <c r="I56" s="363"/>
      <c r="J56" s="363"/>
      <c r="K56" s="240"/>
    </row>
    <row r="57" spans="2:11" ht="15" customHeight="1">
      <c r="B57" s="239"/>
      <c r="C57" s="244"/>
      <c r="D57" s="363" t="s">
        <v>1191</v>
      </c>
      <c r="E57" s="363"/>
      <c r="F57" s="363"/>
      <c r="G57" s="363"/>
      <c r="H57" s="363"/>
      <c r="I57" s="363"/>
      <c r="J57" s="363"/>
      <c r="K57" s="240"/>
    </row>
    <row r="58" spans="2:11" ht="15" customHeight="1">
      <c r="B58" s="239"/>
      <c r="C58" s="244"/>
      <c r="D58" s="363" t="s">
        <v>1192</v>
      </c>
      <c r="E58" s="363"/>
      <c r="F58" s="363"/>
      <c r="G58" s="363"/>
      <c r="H58" s="363"/>
      <c r="I58" s="363"/>
      <c r="J58" s="363"/>
      <c r="K58" s="240"/>
    </row>
    <row r="59" spans="2:11" ht="15" customHeight="1">
      <c r="B59" s="239"/>
      <c r="C59" s="244"/>
      <c r="D59" s="363" t="s">
        <v>1193</v>
      </c>
      <c r="E59" s="363"/>
      <c r="F59" s="363"/>
      <c r="G59" s="363"/>
      <c r="H59" s="363"/>
      <c r="I59" s="363"/>
      <c r="J59" s="363"/>
      <c r="K59" s="240"/>
    </row>
    <row r="60" spans="2:11" ht="15" customHeight="1">
      <c r="B60" s="239"/>
      <c r="C60" s="244"/>
      <c r="D60" s="362" t="s">
        <v>1194</v>
      </c>
      <c r="E60" s="362"/>
      <c r="F60" s="362"/>
      <c r="G60" s="362"/>
      <c r="H60" s="362"/>
      <c r="I60" s="362"/>
      <c r="J60" s="362"/>
      <c r="K60" s="240"/>
    </row>
    <row r="61" spans="2:11" ht="15" customHeight="1">
      <c r="B61" s="239"/>
      <c r="C61" s="244"/>
      <c r="D61" s="363" t="s">
        <v>1195</v>
      </c>
      <c r="E61" s="363"/>
      <c r="F61" s="363"/>
      <c r="G61" s="363"/>
      <c r="H61" s="363"/>
      <c r="I61" s="363"/>
      <c r="J61" s="363"/>
      <c r="K61" s="240"/>
    </row>
    <row r="62" spans="2:11" ht="12.75" customHeight="1">
      <c r="B62" s="239"/>
      <c r="C62" s="244"/>
      <c r="D62" s="244"/>
      <c r="E62" s="247"/>
      <c r="F62" s="244"/>
      <c r="G62" s="244"/>
      <c r="H62" s="244"/>
      <c r="I62" s="244"/>
      <c r="J62" s="244"/>
      <c r="K62" s="240"/>
    </row>
    <row r="63" spans="2:11" ht="15" customHeight="1">
      <c r="B63" s="239"/>
      <c r="C63" s="244"/>
      <c r="D63" s="363" t="s">
        <v>1196</v>
      </c>
      <c r="E63" s="363"/>
      <c r="F63" s="363"/>
      <c r="G63" s="363"/>
      <c r="H63" s="363"/>
      <c r="I63" s="363"/>
      <c r="J63" s="363"/>
      <c r="K63" s="240"/>
    </row>
    <row r="64" spans="2:11" ht="15" customHeight="1">
      <c r="B64" s="239"/>
      <c r="C64" s="244"/>
      <c r="D64" s="362" t="s">
        <v>1197</v>
      </c>
      <c r="E64" s="362"/>
      <c r="F64" s="362"/>
      <c r="G64" s="362"/>
      <c r="H64" s="362"/>
      <c r="I64" s="362"/>
      <c r="J64" s="362"/>
      <c r="K64" s="240"/>
    </row>
    <row r="65" spans="2:11" ht="15" customHeight="1">
      <c r="B65" s="239"/>
      <c r="C65" s="244"/>
      <c r="D65" s="363" t="s">
        <v>1198</v>
      </c>
      <c r="E65" s="363"/>
      <c r="F65" s="363"/>
      <c r="G65" s="363"/>
      <c r="H65" s="363"/>
      <c r="I65" s="363"/>
      <c r="J65" s="363"/>
      <c r="K65" s="240"/>
    </row>
    <row r="66" spans="2:11" ht="15" customHeight="1">
      <c r="B66" s="239"/>
      <c r="C66" s="244"/>
      <c r="D66" s="363" t="s">
        <v>1199</v>
      </c>
      <c r="E66" s="363"/>
      <c r="F66" s="363"/>
      <c r="G66" s="363"/>
      <c r="H66" s="363"/>
      <c r="I66" s="363"/>
      <c r="J66" s="363"/>
      <c r="K66" s="240"/>
    </row>
    <row r="67" spans="2:11" ht="15" customHeight="1">
      <c r="B67" s="239"/>
      <c r="C67" s="244"/>
      <c r="D67" s="363" t="s">
        <v>1200</v>
      </c>
      <c r="E67" s="363"/>
      <c r="F67" s="363"/>
      <c r="G67" s="363"/>
      <c r="H67" s="363"/>
      <c r="I67" s="363"/>
      <c r="J67" s="363"/>
      <c r="K67" s="240"/>
    </row>
    <row r="68" spans="2:11" ht="15" customHeight="1">
      <c r="B68" s="239"/>
      <c r="C68" s="244"/>
      <c r="D68" s="363" t="s">
        <v>1201</v>
      </c>
      <c r="E68" s="363"/>
      <c r="F68" s="363"/>
      <c r="G68" s="363"/>
      <c r="H68" s="363"/>
      <c r="I68" s="363"/>
      <c r="J68" s="363"/>
      <c r="K68" s="240"/>
    </row>
    <row r="69" spans="2:11" ht="12.75" customHeight="1">
      <c r="B69" s="248"/>
      <c r="C69" s="249"/>
      <c r="D69" s="249"/>
      <c r="E69" s="249"/>
      <c r="F69" s="249"/>
      <c r="G69" s="249"/>
      <c r="H69" s="249"/>
      <c r="I69" s="249"/>
      <c r="J69" s="249"/>
      <c r="K69" s="250"/>
    </row>
    <row r="70" spans="2:11" ht="18.75" customHeight="1">
      <c r="B70" s="251"/>
      <c r="C70" s="251"/>
      <c r="D70" s="251"/>
      <c r="E70" s="251"/>
      <c r="F70" s="251"/>
      <c r="G70" s="251"/>
      <c r="H70" s="251"/>
      <c r="I70" s="251"/>
      <c r="J70" s="251"/>
      <c r="K70" s="252"/>
    </row>
    <row r="71" spans="2:11" ht="18.75" customHeight="1">
      <c r="B71" s="252"/>
      <c r="C71" s="252"/>
      <c r="D71" s="252"/>
      <c r="E71" s="252"/>
      <c r="F71" s="252"/>
      <c r="G71" s="252"/>
      <c r="H71" s="252"/>
      <c r="I71" s="252"/>
      <c r="J71" s="252"/>
      <c r="K71" s="252"/>
    </row>
    <row r="72" spans="2:11" ht="7.5" customHeight="1">
      <c r="B72" s="253"/>
      <c r="C72" s="254"/>
      <c r="D72" s="254"/>
      <c r="E72" s="254"/>
      <c r="F72" s="254"/>
      <c r="G72" s="254"/>
      <c r="H72" s="254"/>
      <c r="I72" s="254"/>
      <c r="J72" s="254"/>
      <c r="K72" s="255"/>
    </row>
    <row r="73" spans="2:11" ht="45" customHeight="1">
      <c r="B73" s="256"/>
      <c r="C73" s="361" t="s">
        <v>89</v>
      </c>
      <c r="D73" s="361"/>
      <c r="E73" s="361"/>
      <c r="F73" s="361"/>
      <c r="G73" s="361"/>
      <c r="H73" s="361"/>
      <c r="I73" s="361"/>
      <c r="J73" s="361"/>
      <c r="K73" s="257"/>
    </row>
    <row r="74" spans="2:11" ht="17.25" customHeight="1">
      <c r="B74" s="256"/>
      <c r="C74" s="258" t="s">
        <v>1202</v>
      </c>
      <c r="D74" s="258"/>
      <c r="E74" s="258"/>
      <c r="F74" s="258" t="s">
        <v>1203</v>
      </c>
      <c r="G74" s="259"/>
      <c r="H74" s="258" t="s">
        <v>139</v>
      </c>
      <c r="I74" s="258" t="s">
        <v>60</v>
      </c>
      <c r="J74" s="258" t="s">
        <v>1204</v>
      </c>
      <c r="K74" s="257"/>
    </row>
    <row r="75" spans="2:11" ht="17.25" customHeight="1">
      <c r="B75" s="256"/>
      <c r="C75" s="260" t="s">
        <v>1205</v>
      </c>
      <c r="D75" s="260"/>
      <c r="E75" s="260"/>
      <c r="F75" s="261" t="s">
        <v>1206</v>
      </c>
      <c r="G75" s="262"/>
      <c r="H75" s="260"/>
      <c r="I75" s="260"/>
      <c r="J75" s="260" t="s">
        <v>1207</v>
      </c>
      <c r="K75" s="257"/>
    </row>
    <row r="76" spans="2:11" ht="5.25" customHeight="1">
      <c r="B76" s="256"/>
      <c r="C76" s="263"/>
      <c r="D76" s="263"/>
      <c r="E76" s="263"/>
      <c r="F76" s="263"/>
      <c r="G76" s="264"/>
      <c r="H76" s="263"/>
      <c r="I76" s="263"/>
      <c r="J76" s="263"/>
      <c r="K76" s="257"/>
    </row>
    <row r="77" spans="2:11" ht="15" customHeight="1">
      <c r="B77" s="256"/>
      <c r="C77" s="246" t="s">
        <v>56</v>
      </c>
      <c r="D77" s="263"/>
      <c r="E77" s="263"/>
      <c r="F77" s="265" t="s">
        <v>1208</v>
      </c>
      <c r="G77" s="264"/>
      <c r="H77" s="246" t="s">
        <v>1209</v>
      </c>
      <c r="I77" s="246" t="s">
        <v>1210</v>
      </c>
      <c r="J77" s="246">
        <v>20</v>
      </c>
      <c r="K77" s="257"/>
    </row>
    <row r="78" spans="2:11" ht="15" customHeight="1">
      <c r="B78" s="256"/>
      <c r="C78" s="246" t="s">
        <v>1211</v>
      </c>
      <c r="D78" s="246"/>
      <c r="E78" s="246"/>
      <c r="F78" s="265" t="s">
        <v>1208</v>
      </c>
      <c r="G78" s="264"/>
      <c r="H78" s="246" t="s">
        <v>1212</v>
      </c>
      <c r="I78" s="246" t="s">
        <v>1210</v>
      </c>
      <c r="J78" s="246">
        <v>120</v>
      </c>
      <c r="K78" s="257"/>
    </row>
    <row r="79" spans="2:11" ht="15" customHeight="1">
      <c r="B79" s="266"/>
      <c r="C79" s="246" t="s">
        <v>1213</v>
      </c>
      <c r="D79" s="246"/>
      <c r="E79" s="246"/>
      <c r="F79" s="265" t="s">
        <v>1214</v>
      </c>
      <c r="G79" s="264"/>
      <c r="H79" s="246" t="s">
        <v>1215</v>
      </c>
      <c r="I79" s="246" t="s">
        <v>1210</v>
      </c>
      <c r="J79" s="246">
        <v>50</v>
      </c>
      <c r="K79" s="257"/>
    </row>
    <row r="80" spans="2:11" ht="15" customHeight="1">
      <c r="B80" s="266"/>
      <c r="C80" s="246" t="s">
        <v>1216</v>
      </c>
      <c r="D80" s="246"/>
      <c r="E80" s="246"/>
      <c r="F80" s="265" t="s">
        <v>1208</v>
      </c>
      <c r="G80" s="264"/>
      <c r="H80" s="246" t="s">
        <v>1217</v>
      </c>
      <c r="I80" s="246" t="s">
        <v>1218</v>
      </c>
      <c r="J80" s="246"/>
      <c r="K80" s="257"/>
    </row>
    <row r="81" spans="2:11" ht="15" customHeight="1">
      <c r="B81" s="266"/>
      <c r="C81" s="267" t="s">
        <v>1219</v>
      </c>
      <c r="D81" s="267"/>
      <c r="E81" s="267"/>
      <c r="F81" s="268" t="s">
        <v>1214</v>
      </c>
      <c r="G81" s="267"/>
      <c r="H81" s="267" t="s">
        <v>1220</v>
      </c>
      <c r="I81" s="267" t="s">
        <v>1210</v>
      </c>
      <c r="J81" s="267">
        <v>15</v>
      </c>
      <c r="K81" s="257"/>
    </row>
    <row r="82" spans="2:11" ht="15" customHeight="1">
      <c r="B82" s="266"/>
      <c r="C82" s="267" t="s">
        <v>1221</v>
      </c>
      <c r="D82" s="267"/>
      <c r="E82" s="267"/>
      <c r="F82" s="268" t="s">
        <v>1214</v>
      </c>
      <c r="G82" s="267"/>
      <c r="H82" s="267" t="s">
        <v>1222</v>
      </c>
      <c r="I82" s="267" t="s">
        <v>1210</v>
      </c>
      <c r="J82" s="267">
        <v>15</v>
      </c>
      <c r="K82" s="257"/>
    </row>
    <row r="83" spans="2:11" ht="15" customHeight="1">
      <c r="B83" s="266"/>
      <c r="C83" s="267" t="s">
        <v>1223</v>
      </c>
      <c r="D83" s="267"/>
      <c r="E83" s="267"/>
      <c r="F83" s="268" t="s">
        <v>1214</v>
      </c>
      <c r="G83" s="267"/>
      <c r="H83" s="267" t="s">
        <v>1224</v>
      </c>
      <c r="I83" s="267" t="s">
        <v>1210</v>
      </c>
      <c r="J83" s="267">
        <v>20</v>
      </c>
      <c r="K83" s="257"/>
    </row>
    <row r="84" spans="2:11" ht="15" customHeight="1">
      <c r="B84" s="266"/>
      <c r="C84" s="267" t="s">
        <v>1225</v>
      </c>
      <c r="D84" s="267"/>
      <c r="E84" s="267"/>
      <c r="F84" s="268" t="s">
        <v>1214</v>
      </c>
      <c r="G84" s="267"/>
      <c r="H84" s="267" t="s">
        <v>1226</v>
      </c>
      <c r="I84" s="267" t="s">
        <v>1210</v>
      </c>
      <c r="J84" s="267">
        <v>20</v>
      </c>
      <c r="K84" s="257"/>
    </row>
    <row r="85" spans="2:11" ht="15" customHeight="1">
      <c r="B85" s="266"/>
      <c r="C85" s="246" t="s">
        <v>1227</v>
      </c>
      <c r="D85" s="246"/>
      <c r="E85" s="246"/>
      <c r="F85" s="265" t="s">
        <v>1214</v>
      </c>
      <c r="G85" s="264"/>
      <c r="H85" s="246" t="s">
        <v>1228</v>
      </c>
      <c r="I85" s="246" t="s">
        <v>1210</v>
      </c>
      <c r="J85" s="246">
        <v>50</v>
      </c>
      <c r="K85" s="257"/>
    </row>
    <row r="86" spans="2:11" ht="15" customHeight="1">
      <c r="B86" s="266"/>
      <c r="C86" s="246" t="s">
        <v>1229</v>
      </c>
      <c r="D86" s="246"/>
      <c r="E86" s="246"/>
      <c r="F86" s="265" t="s">
        <v>1214</v>
      </c>
      <c r="G86" s="264"/>
      <c r="H86" s="246" t="s">
        <v>1230</v>
      </c>
      <c r="I86" s="246" t="s">
        <v>1210</v>
      </c>
      <c r="J86" s="246">
        <v>20</v>
      </c>
      <c r="K86" s="257"/>
    </row>
    <row r="87" spans="2:11" ht="15" customHeight="1">
      <c r="B87" s="266"/>
      <c r="C87" s="246" t="s">
        <v>1231</v>
      </c>
      <c r="D87" s="246"/>
      <c r="E87" s="246"/>
      <c r="F87" s="265" t="s">
        <v>1214</v>
      </c>
      <c r="G87" s="264"/>
      <c r="H87" s="246" t="s">
        <v>1232</v>
      </c>
      <c r="I87" s="246" t="s">
        <v>1210</v>
      </c>
      <c r="J87" s="246">
        <v>20</v>
      </c>
      <c r="K87" s="257"/>
    </row>
    <row r="88" spans="2:11" ht="15" customHeight="1">
      <c r="B88" s="266"/>
      <c r="C88" s="246" t="s">
        <v>1233</v>
      </c>
      <c r="D88" s="246"/>
      <c r="E88" s="246"/>
      <c r="F88" s="265" t="s">
        <v>1214</v>
      </c>
      <c r="G88" s="264"/>
      <c r="H88" s="246" t="s">
        <v>1234</v>
      </c>
      <c r="I88" s="246" t="s">
        <v>1210</v>
      </c>
      <c r="J88" s="246">
        <v>50</v>
      </c>
      <c r="K88" s="257"/>
    </row>
    <row r="89" spans="2:11" ht="15" customHeight="1">
      <c r="B89" s="266"/>
      <c r="C89" s="246" t="s">
        <v>1235</v>
      </c>
      <c r="D89" s="246"/>
      <c r="E89" s="246"/>
      <c r="F89" s="265" t="s">
        <v>1214</v>
      </c>
      <c r="G89" s="264"/>
      <c r="H89" s="246" t="s">
        <v>1235</v>
      </c>
      <c r="I89" s="246" t="s">
        <v>1210</v>
      </c>
      <c r="J89" s="246">
        <v>50</v>
      </c>
      <c r="K89" s="257"/>
    </row>
    <row r="90" spans="2:11" ht="15" customHeight="1">
      <c r="B90" s="266"/>
      <c r="C90" s="246" t="s">
        <v>144</v>
      </c>
      <c r="D90" s="246"/>
      <c r="E90" s="246"/>
      <c r="F90" s="265" t="s">
        <v>1214</v>
      </c>
      <c r="G90" s="264"/>
      <c r="H90" s="246" t="s">
        <v>1236</v>
      </c>
      <c r="I90" s="246" t="s">
        <v>1210</v>
      </c>
      <c r="J90" s="246">
        <v>255</v>
      </c>
      <c r="K90" s="257"/>
    </row>
    <row r="91" spans="2:11" ht="15" customHeight="1">
      <c r="B91" s="266"/>
      <c r="C91" s="246" t="s">
        <v>1237</v>
      </c>
      <c r="D91" s="246"/>
      <c r="E91" s="246"/>
      <c r="F91" s="265" t="s">
        <v>1208</v>
      </c>
      <c r="G91" s="264"/>
      <c r="H91" s="246" t="s">
        <v>1238</v>
      </c>
      <c r="I91" s="246" t="s">
        <v>1239</v>
      </c>
      <c r="J91" s="246"/>
      <c r="K91" s="257"/>
    </row>
    <row r="92" spans="2:11" ht="15" customHeight="1">
      <c r="B92" s="266"/>
      <c r="C92" s="246" t="s">
        <v>1240</v>
      </c>
      <c r="D92" s="246"/>
      <c r="E92" s="246"/>
      <c r="F92" s="265" t="s">
        <v>1208</v>
      </c>
      <c r="G92" s="264"/>
      <c r="H92" s="246" t="s">
        <v>1241</v>
      </c>
      <c r="I92" s="246" t="s">
        <v>1242</v>
      </c>
      <c r="J92" s="246"/>
      <c r="K92" s="257"/>
    </row>
    <row r="93" spans="2:11" ht="15" customHeight="1">
      <c r="B93" s="266"/>
      <c r="C93" s="246" t="s">
        <v>1243</v>
      </c>
      <c r="D93" s="246"/>
      <c r="E93" s="246"/>
      <c r="F93" s="265" t="s">
        <v>1208</v>
      </c>
      <c r="G93" s="264"/>
      <c r="H93" s="246" t="s">
        <v>1243</v>
      </c>
      <c r="I93" s="246" t="s">
        <v>1242</v>
      </c>
      <c r="J93" s="246"/>
      <c r="K93" s="257"/>
    </row>
    <row r="94" spans="2:11" ht="15" customHeight="1">
      <c r="B94" s="266"/>
      <c r="C94" s="246" t="s">
        <v>41</v>
      </c>
      <c r="D94" s="246"/>
      <c r="E94" s="246"/>
      <c r="F94" s="265" t="s">
        <v>1208</v>
      </c>
      <c r="G94" s="264"/>
      <c r="H94" s="246" t="s">
        <v>1244</v>
      </c>
      <c r="I94" s="246" t="s">
        <v>1242</v>
      </c>
      <c r="J94" s="246"/>
      <c r="K94" s="257"/>
    </row>
    <row r="95" spans="2:11" ht="15" customHeight="1">
      <c r="B95" s="266"/>
      <c r="C95" s="246" t="s">
        <v>51</v>
      </c>
      <c r="D95" s="246"/>
      <c r="E95" s="246"/>
      <c r="F95" s="265" t="s">
        <v>1208</v>
      </c>
      <c r="G95" s="264"/>
      <c r="H95" s="246" t="s">
        <v>1245</v>
      </c>
      <c r="I95" s="246" t="s">
        <v>1242</v>
      </c>
      <c r="J95" s="246"/>
      <c r="K95" s="257"/>
    </row>
    <row r="96" spans="2:11" ht="15" customHeight="1">
      <c r="B96" s="269"/>
      <c r="C96" s="270"/>
      <c r="D96" s="270"/>
      <c r="E96" s="270"/>
      <c r="F96" s="270"/>
      <c r="G96" s="270"/>
      <c r="H96" s="270"/>
      <c r="I96" s="270"/>
      <c r="J96" s="270"/>
      <c r="K96" s="271"/>
    </row>
    <row r="97" spans="2:11" ht="18.75" customHeight="1">
      <c r="B97" s="272"/>
      <c r="C97" s="273"/>
      <c r="D97" s="273"/>
      <c r="E97" s="273"/>
      <c r="F97" s="273"/>
      <c r="G97" s="273"/>
      <c r="H97" s="273"/>
      <c r="I97" s="273"/>
      <c r="J97" s="273"/>
      <c r="K97" s="272"/>
    </row>
    <row r="98" spans="2:11" ht="18.75" customHeight="1">
      <c r="B98" s="252"/>
      <c r="C98" s="252"/>
      <c r="D98" s="252"/>
      <c r="E98" s="252"/>
      <c r="F98" s="252"/>
      <c r="G98" s="252"/>
      <c r="H98" s="252"/>
      <c r="I98" s="252"/>
      <c r="J98" s="252"/>
      <c r="K98" s="252"/>
    </row>
    <row r="99" spans="2:11" ht="7.5" customHeight="1">
      <c r="B99" s="253"/>
      <c r="C99" s="254"/>
      <c r="D99" s="254"/>
      <c r="E99" s="254"/>
      <c r="F99" s="254"/>
      <c r="G99" s="254"/>
      <c r="H99" s="254"/>
      <c r="I99" s="254"/>
      <c r="J99" s="254"/>
      <c r="K99" s="255"/>
    </row>
    <row r="100" spans="2:11" ht="45" customHeight="1">
      <c r="B100" s="256"/>
      <c r="C100" s="361" t="s">
        <v>1246</v>
      </c>
      <c r="D100" s="361"/>
      <c r="E100" s="361"/>
      <c r="F100" s="361"/>
      <c r="G100" s="361"/>
      <c r="H100" s="361"/>
      <c r="I100" s="361"/>
      <c r="J100" s="361"/>
      <c r="K100" s="257"/>
    </row>
    <row r="101" spans="2:11" ht="17.25" customHeight="1">
      <c r="B101" s="256"/>
      <c r="C101" s="258" t="s">
        <v>1202</v>
      </c>
      <c r="D101" s="258"/>
      <c r="E101" s="258"/>
      <c r="F101" s="258" t="s">
        <v>1203</v>
      </c>
      <c r="G101" s="259"/>
      <c r="H101" s="258" t="s">
        <v>139</v>
      </c>
      <c r="I101" s="258" t="s">
        <v>60</v>
      </c>
      <c r="J101" s="258" t="s">
        <v>1204</v>
      </c>
      <c r="K101" s="257"/>
    </row>
    <row r="102" spans="2:11" ht="17.25" customHeight="1">
      <c r="B102" s="256"/>
      <c r="C102" s="260" t="s">
        <v>1205</v>
      </c>
      <c r="D102" s="260"/>
      <c r="E102" s="260"/>
      <c r="F102" s="261" t="s">
        <v>1206</v>
      </c>
      <c r="G102" s="262"/>
      <c r="H102" s="260"/>
      <c r="I102" s="260"/>
      <c r="J102" s="260" t="s">
        <v>1207</v>
      </c>
      <c r="K102" s="257"/>
    </row>
    <row r="103" spans="2:11" ht="5.25" customHeight="1">
      <c r="B103" s="256"/>
      <c r="C103" s="258"/>
      <c r="D103" s="258"/>
      <c r="E103" s="258"/>
      <c r="F103" s="258"/>
      <c r="G103" s="274"/>
      <c r="H103" s="258"/>
      <c r="I103" s="258"/>
      <c r="J103" s="258"/>
      <c r="K103" s="257"/>
    </row>
    <row r="104" spans="2:11" ht="15" customHeight="1">
      <c r="B104" s="256"/>
      <c r="C104" s="246" t="s">
        <v>56</v>
      </c>
      <c r="D104" s="263"/>
      <c r="E104" s="263"/>
      <c r="F104" s="265" t="s">
        <v>1208</v>
      </c>
      <c r="G104" s="274"/>
      <c r="H104" s="246" t="s">
        <v>1247</v>
      </c>
      <c r="I104" s="246" t="s">
        <v>1210</v>
      </c>
      <c r="J104" s="246">
        <v>20</v>
      </c>
      <c r="K104" s="257"/>
    </row>
    <row r="105" spans="2:11" ht="15" customHeight="1">
      <c r="B105" s="256"/>
      <c r="C105" s="246" t="s">
        <v>1211</v>
      </c>
      <c r="D105" s="246"/>
      <c r="E105" s="246"/>
      <c r="F105" s="265" t="s">
        <v>1208</v>
      </c>
      <c r="G105" s="246"/>
      <c r="H105" s="246" t="s">
        <v>1247</v>
      </c>
      <c r="I105" s="246" t="s">
        <v>1210</v>
      </c>
      <c r="J105" s="246">
        <v>120</v>
      </c>
      <c r="K105" s="257"/>
    </row>
    <row r="106" spans="2:11" ht="15" customHeight="1">
      <c r="B106" s="266"/>
      <c r="C106" s="246" t="s">
        <v>1213</v>
      </c>
      <c r="D106" s="246"/>
      <c r="E106" s="246"/>
      <c r="F106" s="265" t="s">
        <v>1214</v>
      </c>
      <c r="G106" s="246"/>
      <c r="H106" s="246" t="s">
        <v>1247</v>
      </c>
      <c r="I106" s="246" t="s">
        <v>1210</v>
      </c>
      <c r="J106" s="246">
        <v>50</v>
      </c>
      <c r="K106" s="257"/>
    </row>
    <row r="107" spans="2:11" ht="15" customHeight="1">
      <c r="B107" s="266"/>
      <c r="C107" s="246" t="s">
        <v>1216</v>
      </c>
      <c r="D107" s="246"/>
      <c r="E107" s="246"/>
      <c r="F107" s="265" t="s">
        <v>1208</v>
      </c>
      <c r="G107" s="246"/>
      <c r="H107" s="246" t="s">
        <v>1247</v>
      </c>
      <c r="I107" s="246" t="s">
        <v>1218</v>
      </c>
      <c r="J107" s="246"/>
      <c r="K107" s="257"/>
    </row>
    <row r="108" spans="2:11" ht="15" customHeight="1">
      <c r="B108" s="266"/>
      <c r="C108" s="246" t="s">
        <v>1227</v>
      </c>
      <c r="D108" s="246"/>
      <c r="E108" s="246"/>
      <c r="F108" s="265" t="s">
        <v>1214</v>
      </c>
      <c r="G108" s="246"/>
      <c r="H108" s="246" t="s">
        <v>1247</v>
      </c>
      <c r="I108" s="246" t="s">
        <v>1210</v>
      </c>
      <c r="J108" s="246">
        <v>50</v>
      </c>
      <c r="K108" s="257"/>
    </row>
    <row r="109" spans="2:11" ht="15" customHeight="1">
      <c r="B109" s="266"/>
      <c r="C109" s="246" t="s">
        <v>1235</v>
      </c>
      <c r="D109" s="246"/>
      <c r="E109" s="246"/>
      <c r="F109" s="265" t="s">
        <v>1214</v>
      </c>
      <c r="G109" s="246"/>
      <c r="H109" s="246" t="s">
        <v>1247</v>
      </c>
      <c r="I109" s="246" t="s">
        <v>1210</v>
      </c>
      <c r="J109" s="246">
        <v>50</v>
      </c>
      <c r="K109" s="257"/>
    </row>
    <row r="110" spans="2:11" ht="15" customHeight="1">
      <c r="B110" s="266"/>
      <c r="C110" s="246" t="s">
        <v>1233</v>
      </c>
      <c r="D110" s="246"/>
      <c r="E110" s="246"/>
      <c r="F110" s="265" t="s">
        <v>1214</v>
      </c>
      <c r="G110" s="246"/>
      <c r="H110" s="246" t="s">
        <v>1247</v>
      </c>
      <c r="I110" s="246" t="s">
        <v>1210</v>
      </c>
      <c r="J110" s="246">
        <v>50</v>
      </c>
      <c r="K110" s="257"/>
    </row>
    <row r="111" spans="2:11" ht="15" customHeight="1">
      <c r="B111" s="266"/>
      <c r="C111" s="246" t="s">
        <v>56</v>
      </c>
      <c r="D111" s="246"/>
      <c r="E111" s="246"/>
      <c r="F111" s="265" t="s">
        <v>1208</v>
      </c>
      <c r="G111" s="246"/>
      <c r="H111" s="246" t="s">
        <v>1248</v>
      </c>
      <c r="I111" s="246" t="s">
        <v>1210</v>
      </c>
      <c r="J111" s="246">
        <v>20</v>
      </c>
      <c r="K111" s="257"/>
    </row>
    <row r="112" spans="2:11" ht="15" customHeight="1">
      <c r="B112" s="266"/>
      <c r="C112" s="246" t="s">
        <v>1249</v>
      </c>
      <c r="D112" s="246"/>
      <c r="E112" s="246"/>
      <c r="F112" s="265" t="s">
        <v>1208</v>
      </c>
      <c r="G112" s="246"/>
      <c r="H112" s="246" t="s">
        <v>1250</v>
      </c>
      <c r="I112" s="246" t="s">
        <v>1210</v>
      </c>
      <c r="J112" s="246">
        <v>120</v>
      </c>
      <c r="K112" s="257"/>
    </row>
    <row r="113" spans="2:11" ht="15" customHeight="1">
      <c r="B113" s="266"/>
      <c r="C113" s="246" t="s">
        <v>41</v>
      </c>
      <c r="D113" s="246"/>
      <c r="E113" s="246"/>
      <c r="F113" s="265" t="s">
        <v>1208</v>
      </c>
      <c r="G113" s="246"/>
      <c r="H113" s="246" t="s">
        <v>1251</v>
      </c>
      <c r="I113" s="246" t="s">
        <v>1242</v>
      </c>
      <c r="J113" s="246"/>
      <c r="K113" s="257"/>
    </row>
    <row r="114" spans="2:11" ht="15" customHeight="1">
      <c r="B114" s="266"/>
      <c r="C114" s="246" t="s">
        <v>51</v>
      </c>
      <c r="D114" s="246"/>
      <c r="E114" s="246"/>
      <c r="F114" s="265" t="s">
        <v>1208</v>
      </c>
      <c r="G114" s="246"/>
      <c r="H114" s="246" t="s">
        <v>1252</v>
      </c>
      <c r="I114" s="246" t="s">
        <v>1242</v>
      </c>
      <c r="J114" s="246"/>
      <c r="K114" s="257"/>
    </row>
    <row r="115" spans="2:11" ht="15" customHeight="1">
      <c r="B115" s="266"/>
      <c r="C115" s="246" t="s">
        <v>60</v>
      </c>
      <c r="D115" s="246"/>
      <c r="E115" s="246"/>
      <c r="F115" s="265" t="s">
        <v>1208</v>
      </c>
      <c r="G115" s="246"/>
      <c r="H115" s="246" t="s">
        <v>1253</v>
      </c>
      <c r="I115" s="246" t="s">
        <v>1254</v>
      </c>
      <c r="J115" s="246"/>
      <c r="K115" s="257"/>
    </row>
    <row r="116" spans="2:11" ht="15" customHeight="1">
      <c r="B116" s="269"/>
      <c r="C116" s="275"/>
      <c r="D116" s="275"/>
      <c r="E116" s="275"/>
      <c r="F116" s="275"/>
      <c r="G116" s="275"/>
      <c r="H116" s="275"/>
      <c r="I116" s="275"/>
      <c r="J116" s="275"/>
      <c r="K116" s="271"/>
    </row>
    <row r="117" spans="2:11" ht="18.75" customHeight="1">
      <c r="B117" s="276"/>
      <c r="C117" s="242"/>
      <c r="D117" s="242"/>
      <c r="E117" s="242"/>
      <c r="F117" s="277"/>
      <c r="G117" s="242"/>
      <c r="H117" s="242"/>
      <c r="I117" s="242"/>
      <c r="J117" s="242"/>
      <c r="K117" s="276"/>
    </row>
    <row r="118" spans="2:11" ht="18.75" customHeight="1">
      <c r="B118" s="252"/>
      <c r="C118" s="252"/>
      <c r="D118" s="252"/>
      <c r="E118" s="252"/>
      <c r="F118" s="252"/>
      <c r="G118" s="252"/>
      <c r="H118" s="252"/>
      <c r="I118" s="252"/>
      <c r="J118" s="252"/>
      <c r="K118" s="252"/>
    </row>
    <row r="119" spans="2:11" ht="7.5" customHeight="1">
      <c r="B119" s="278"/>
      <c r="C119" s="279"/>
      <c r="D119" s="279"/>
      <c r="E119" s="279"/>
      <c r="F119" s="279"/>
      <c r="G119" s="279"/>
      <c r="H119" s="279"/>
      <c r="I119" s="279"/>
      <c r="J119" s="279"/>
      <c r="K119" s="280"/>
    </row>
    <row r="120" spans="2:11" ht="45" customHeight="1">
      <c r="B120" s="281"/>
      <c r="C120" s="360" t="s">
        <v>1255</v>
      </c>
      <c r="D120" s="360"/>
      <c r="E120" s="360"/>
      <c r="F120" s="360"/>
      <c r="G120" s="360"/>
      <c r="H120" s="360"/>
      <c r="I120" s="360"/>
      <c r="J120" s="360"/>
      <c r="K120" s="282"/>
    </row>
    <row r="121" spans="2:11" ht="17.25" customHeight="1">
      <c r="B121" s="283"/>
      <c r="C121" s="258" t="s">
        <v>1202</v>
      </c>
      <c r="D121" s="258"/>
      <c r="E121" s="258"/>
      <c r="F121" s="258" t="s">
        <v>1203</v>
      </c>
      <c r="G121" s="259"/>
      <c r="H121" s="258" t="s">
        <v>139</v>
      </c>
      <c r="I121" s="258" t="s">
        <v>60</v>
      </c>
      <c r="J121" s="258" t="s">
        <v>1204</v>
      </c>
      <c r="K121" s="284"/>
    </row>
    <row r="122" spans="2:11" ht="17.25" customHeight="1">
      <c r="B122" s="283"/>
      <c r="C122" s="260" t="s">
        <v>1205</v>
      </c>
      <c r="D122" s="260"/>
      <c r="E122" s="260"/>
      <c r="F122" s="261" t="s">
        <v>1206</v>
      </c>
      <c r="G122" s="262"/>
      <c r="H122" s="260"/>
      <c r="I122" s="260"/>
      <c r="J122" s="260" t="s">
        <v>1207</v>
      </c>
      <c r="K122" s="284"/>
    </row>
    <row r="123" spans="2:11" ht="5.25" customHeight="1">
      <c r="B123" s="285"/>
      <c r="C123" s="263"/>
      <c r="D123" s="263"/>
      <c r="E123" s="263"/>
      <c r="F123" s="263"/>
      <c r="G123" s="246"/>
      <c r="H123" s="263"/>
      <c r="I123" s="263"/>
      <c r="J123" s="263"/>
      <c r="K123" s="286"/>
    </row>
    <row r="124" spans="2:11" ht="15" customHeight="1">
      <c r="B124" s="285"/>
      <c r="C124" s="246" t="s">
        <v>1211</v>
      </c>
      <c r="D124" s="263"/>
      <c r="E124" s="263"/>
      <c r="F124" s="265" t="s">
        <v>1208</v>
      </c>
      <c r="G124" s="246"/>
      <c r="H124" s="246" t="s">
        <v>1247</v>
      </c>
      <c r="I124" s="246" t="s">
        <v>1210</v>
      </c>
      <c r="J124" s="246">
        <v>120</v>
      </c>
      <c r="K124" s="287"/>
    </row>
    <row r="125" spans="2:11" ht="15" customHeight="1">
      <c r="B125" s="285"/>
      <c r="C125" s="246" t="s">
        <v>1256</v>
      </c>
      <c r="D125" s="246"/>
      <c r="E125" s="246"/>
      <c r="F125" s="265" t="s">
        <v>1208</v>
      </c>
      <c r="G125" s="246"/>
      <c r="H125" s="246" t="s">
        <v>1257</v>
      </c>
      <c r="I125" s="246" t="s">
        <v>1210</v>
      </c>
      <c r="J125" s="246" t="s">
        <v>1258</v>
      </c>
      <c r="K125" s="287"/>
    </row>
    <row r="126" spans="2:11" ht="15" customHeight="1">
      <c r="B126" s="285"/>
      <c r="C126" s="246" t="s">
        <v>1157</v>
      </c>
      <c r="D126" s="246"/>
      <c r="E126" s="246"/>
      <c r="F126" s="265" t="s">
        <v>1208</v>
      </c>
      <c r="G126" s="246"/>
      <c r="H126" s="246" t="s">
        <v>1259</v>
      </c>
      <c r="I126" s="246" t="s">
        <v>1210</v>
      </c>
      <c r="J126" s="246" t="s">
        <v>1258</v>
      </c>
      <c r="K126" s="287"/>
    </row>
    <row r="127" spans="2:11" ht="15" customHeight="1">
      <c r="B127" s="285"/>
      <c r="C127" s="246" t="s">
        <v>1219</v>
      </c>
      <c r="D127" s="246"/>
      <c r="E127" s="246"/>
      <c r="F127" s="265" t="s">
        <v>1214</v>
      </c>
      <c r="G127" s="246"/>
      <c r="H127" s="246" t="s">
        <v>1220</v>
      </c>
      <c r="I127" s="246" t="s">
        <v>1210</v>
      </c>
      <c r="J127" s="246">
        <v>15</v>
      </c>
      <c r="K127" s="287"/>
    </row>
    <row r="128" spans="2:11" ht="15" customHeight="1">
      <c r="B128" s="285"/>
      <c r="C128" s="267" t="s">
        <v>1221</v>
      </c>
      <c r="D128" s="267"/>
      <c r="E128" s="267"/>
      <c r="F128" s="268" t="s">
        <v>1214</v>
      </c>
      <c r="G128" s="267"/>
      <c r="H128" s="267" t="s">
        <v>1222</v>
      </c>
      <c r="I128" s="267" t="s">
        <v>1210</v>
      </c>
      <c r="J128" s="267">
        <v>15</v>
      </c>
      <c r="K128" s="287"/>
    </row>
    <row r="129" spans="2:11" ht="15" customHeight="1">
      <c r="B129" s="285"/>
      <c r="C129" s="267" t="s">
        <v>1223</v>
      </c>
      <c r="D129" s="267"/>
      <c r="E129" s="267"/>
      <c r="F129" s="268" t="s">
        <v>1214</v>
      </c>
      <c r="G129" s="267"/>
      <c r="H129" s="267" t="s">
        <v>1224</v>
      </c>
      <c r="I129" s="267" t="s">
        <v>1210</v>
      </c>
      <c r="J129" s="267">
        <v>20</v>
      </c>
      <c r="K129" s="287"/>
    </row>
    <row r="130" spans="2:11" ht="15" customHeight="1">
      <c r="B130" s="285"/>
      <c r="C130" s="267" t="s">
        <v>1225</v>
      </c>
      <c r="D130" s="267"/>
      <c r="E130" s="267"/>
      <c r="F130" s="268" t="s">
        <v>1214</v>
      </c>
      <c r="G130" s="267"/>
      <c r="H130" s="267" t="s">
        <v>1226</v>
      </c>
      <c r="I130" s="267" t="s">
        <v>1210</v>
      </c>
      <c r="J130" s="267">
        <v>20</v>
      </c>
      <c r="K130" s="287"/>
    </row>
    <row r="131" spans="2:11" ht="15" customHeight="1">
      <c r="B131" s="285"/>
      <c r="C131" s="246" t="s">
        <v>1213</v>
      </c>
      <c r="D131" s="246"/>
      <c r="E131" s="246"/>
      <c r="F131" s="265" t="s">
        <v>1214</v>
      </c>
      <c r="G131" s="246"/>
      <c r="H131" s="246" t="s">
        <v>1247</v>
      </c>
      <c r="I131" s="246" t="s">
        <v>1210</v>
      </c>
      <c r="J131" s="246">
        <v>50</v>
      </c>
      <c r="K131" s="287"/>
    </row>
    <row r="132" spans="2:11" ht="15" customHeight="1">
      <c r="B132" s="285"/>
      <c r="C132" s="246" t="s">
        <v>1227</v>
      </c>
      <c r="D132" s="246"/>
      <c r="E132" s="246"/>
      <c r="F132" s="265" t="s">
        <v>1214</v>
      </c>
      <c r="G132" s="246"/>
      <c r="H132" s="246" t="s">
        <v>1247</v>
      </c>
      <c r="I132" s="246" t="s">
        <v>1210</v>
      </c>
      <c r="J132" s="246">
        <v>50</v>
      </c>
      <c r="K132" s="287"/>
    </row>
    <row r="133" spans="2:11" ht="15" customHeight="1">
      <c r="B133" s="285"/>
      <c r="C133" s="246" t="s">
        <v>1233</v>
      </c>
      <c r="D133" s="246"/>
      <c r="E133" s="246"/>
      <c r="F133" s="265" t="s">
        <v>1214</v>
      </c>
      <c r="G133" s="246"/>
      <c r="H133" s="246" t="s">
        <v>1247</v>
      </c>
      <c r="I133" s="246" t="s">
        <v>1210</v>
      </c>
      <c r="J133" s="246">
        <v>50</v>
      </c>
      <c r="K133" s="287"/>
    </row>
    <row r="134" spans="2:11" ht="15" customHeight="1">
      <c r="B134" s="285"/>
      <c r="C134" s="246" t="s">
        <v>1235</v>
      </c>
      <c r="D134" s="246"/>
      <c r="E134" s="246"/>
      <c r="F134" s="265" t="s">
        <v>1214</v>
      </c>
      <c r="G134" s="246"/>
      <c r="H134" s="246" t="s">
        <v>1247</v>
      </c>
      <c r="I134" s="246" t="s">
        <v>1210</v>
      </c>
      <c r="J134" s="246">
        <v>50</v>
      </c>
      <c r="K134" s="287"/>
    </row>
    <row r="135" spans="2:11" ht="15" customHeight="1">
      <c r="B135" s="285"/>
      <c r="C135" s="246" t="s">
        <v>144</v>
      </c>
      <c r="D135" s="246"/>
      <c r="E135" s="246"/>
      <c r="F135" s="265" t="s">
        <v>1214</v>
      </c>
      <c r="G135" s="246"/>
      <c r="H135" s="246" t="s">
        <v>1260</v>
      </c>
      <c r="I135" s="246" t="s">
        <v>1210</v>
      </c>
      <c r="J135" s="246">
        <v>255</v>
      </c>
      <c r="K135" s="287"/>
    </row>
    <row r="136" spans="2:11" ht="15" customHeight="1">
      <c r="B136" s="285"/>
      <c r="C136" s="246" t="s">
        <v>1237</v>
      </c>
      <c r="D136" s="246"/>
      <c r="E136" s="246"/>
      <c r="F136" s="265" t="s">
        <v>1208</v>
      </c>
      <c r="G136" s="246"/>
      <c r="H136" s="246" t="s">
        <v>1261</v>
      </c>
      <c r="I136" s="246" t="s">
        <v>1239</v>
      </c>
      <c r="J136" s="246"/>
      <c r="K136" s="287"/>
    </row>
    <row r="137" spans="2:11" ht="15" customHeight="1">
      <c r="B137" s="285"/>
      <c r="C137" s="246" t="s">
        <v>1240</v>
      </c>
      <c r="D137" s="246"/>
      <c r="E137" s="246"/>
      <c r="F137" s="265" t="s">
        <v>1208</v>
      </c>
      <c r="G137" s="246"/>
      <c r="H137" s="246" t="s">
        <v>1262</v>
      </c>
      <c r="I137" s="246" t="s">
        <v>1242</v>
      </c>
      <c r="J137" s="246"/>
      <c r="K137" s="287"/>
    </row>
    <row r="138" spans="2:11" ht="15" customHeight="1">
      <c r="B138" s="285"/>
      <c r="C138" s="246" t="s">
        <v>1243</v>
      </c>
      <c r="D138" s="246"/>
      <c r="E138" s="246"/>
      <c r="F138" s="265" t="s">
        <v>1208</v>
      </c>
      <c r="G138" s="246"/>
      <c r="H138" s="246" t="s">
        <v>1243</v>
      </c>
      <c r="I138" s="246" t="s">
        <v>1242</v>
      </c>
      <c r="J138" s="246"/>
      <c r="K138" s="287"/>
    </row>
    <row r="139" spans="2:11" ht="15" customHeight="1">
      <c r="B139" s="285"/>
      <c r="C139" s="246" t="s">
        <v>41</v>
      </c>
      <c r="D139" s="246"/>
      <c r="E139" s="246"/>
      <c r="F139" s="265" t="s">
        <v>1208</v>
      </c>
      <c r="G139" s="246"/>
      <c r="H139" s="246" t="s">
        <v>1263</v>
      </c>
      <c r="I139" s="246" t="s">
        <v>1242</v>
      </c>
      <c r="J139" s="246"/>
      <c r="K139" s="287"/>
    </row>
    <row r="140" spans="2:11" ht="15" customHeight="1">
      <c r="B140" s="285"/>
      <c r="C140" s="246" t="s">
        <v>1264</v>
      </c>
      <c r="D140" s="246"/>
      <c r="E140" s="246"/>
      <c r="F140" s="265" t="s">
        <v>1208</v>
      </c>
      <c r="G140" s="246"/>
      <c r="H140" s="246" t="s">
        <v>1265</v>
      </c>
      <c r="I140" s="246" t="s">
        <v>1242</v>
      </c>
      <c r="J140" s="246"/>
      <c r="K140" s="287"/>
    </row>
    <row r="141" spans="2:11" ht="15" customHeight="1">
      <c r="B141" s="288"/>
      <c r="C141" s="289"/>
      <c r="D141" s="289"/>
      <c r="E141" s="289"/>
      <c r="F141" s="289"/>
      <c r="G141" s="289"/>
      <c r="H141" s="289"/>
      <c r="I141" s="289"/>
      <c r="J141" s="289"/>
      <c r="K141" s="290"/>
    </row>
    <row r="142" spans="2:11" ht="18.75" customHeight="1">
      <c r="B142" s="242"/>
      <c r="C142" s="242"/>
      <c r="D142" s="242"/>
      <c r="E142" s="242"/>
      <c r="F142" s="277"/>
      <c r="G142" s="242"/>
      <c r="H142" s="242"/>
      <c r="I142" s="242"/>
      <c r="J142" s="242"/>
      <c r="K142" s="242"/>
    </row>
    <row r="143" spans="2:11" ht="18.75" customHeight="1">
      <c r="B143" s="252"/>
      <c r="C143" s="252"/>
      <c r="D143" s="252"/>
      <c r="E143" s="252"/>
      <c r="F143" s="252"/>
      <c r="G143" s="252"/>
      <c r="H143" s="252"/>
      <c r="I143" s="252"/>
      <c r="J143" s="252"/>
      <c r="K143" s="252"/>
    </row>
    <row r="144" spans="2:11" ht="7.5" customHeight="1">
      <c r="B144" s="253"/>
      <c r="C144" s="254"/>
      <c r="D144" s="254"/>
      <c r="E144" s="254"/>
      <c r="F144" s="254"/>
      <c r="G144" s="254"/>
      <c r="H144" s="254"/>
      <c r="I144" s="254"/>
      <c r="J144" s="254"/>
      <c r="K144" s="255"/>
    </row>
    <row r="145" spans="2:11" ht="45" customHeight="1">
      <c r="B145" s="256"/>
      <c r="C145" s="361" t="s">
        <v>1266</v>
      </c>
      <c r="D145" s="361"/>
      <c r="E145" s="361"/>
      <c r="F145" s="361"/>
      <c r="G145" s="361"/>
      <c r="H145" s="361"/>
      <c r="I145" s="361"/>
      <c r="J145" s="361"/>
      <c r="K145" s="257"/>
    </row>
    <row r="146" spans="2:11" ht="17.25" customHeight="1">
      <c r="B146" s="256"/>
      <c r="C146" s="258" t="s">
        <v>1202</v>
      </c>
      <c r="D146" s="258"/>
      <c r="E146" s="258"/>
      <c r="F146" s="258" t="s">
        <v>1203</v>
      </c>
      <c r="G146" s="259"/>
      <c r="H146" s="258" t="s">
        <v>139</v>
      </c>
      <c r="I146" s="258" t="s">
        <v>60</v>
      </c>
      <c r="J146" s="258" t="s">
        <v>1204</v>
      </c>
      <c r="K146" s="257"/>
    </row>
    <row r="147" spans="2:11" ht="17.25" customHeight="1">
      <c r="B147" s="256"/>
      <c r="C147" s="260" t="s">
        <v>1205</v>
      </c>
      <c r="D147" s="260"/>
      <c r="E147" s="260"/>
      <c r="F147" s="261" t="s">
        <v>1206</v>
      </c>
      <c r="G147" s="262"/>
      <c r="H147" s="260"/>
      <c r="I147" s="260"/>
      <c r="J147" s="260" t="s">
        <v>1207</v>
      </c>
      <c r="K147" s="257"/>
    </row>
    <row r="148" spans="2:11" ht="5.25" customHeight="1">
      <c r="B148" s="266"/>
      <c r="C148" s="263"/>
      <c r="D148" s="263"/>
      <c r="E148" s="263"/>
      <c r="F148" s="263"/>
      <c r="G148" s="264"/>
      <c r="H148" s="263"/>
      <c r="I148" s="263"/>
      <c r="J148" s="263"/>
      <c r="K148" s="287"/>
    </row>
    <row r="149" spans="2:11" ht="15" customHeight="1">
      <c r="B149" s="266"/>
      <c r="C149" s="291" t="s">
        <v>1211</v>
      </c>
      <c r="D149" s="246"/>
      <c r="E149" s="246"/>
      <c r="F149" s="292" t="s">
        <v>1208</v>
      </c>
      <c r="G149" s="246"/>
      <c r="H149" s="291" t="s">
        <v>1247</v>
      </c>
      <c r="I149" s="291" t="s">
        <v>1210</v>
      </c>
      <c r="J149" s="291">
        <v>120</v>
      </c>
      <c r="K149" s="287"/>
    </row>
    <row r="150" spans="2:11" ht="15" customHeight="1">
      <c r="B150" s="266"/>
      <c r="C150" s="291" t="s">
        <v>1256</v>
      </c>
      <c r="D150" s="246"/>
      <c r="E150" s="246"/>
      <c r="F150" s="292" t="s">
        <v>1208</v>
      </c>
      <c r="G150" s="246"/>
      <c r="H150" s="291" t="s">
        <v>1267</v>
      </c>
      <c r="I150" s="291" t="s">
        <v>1210</v>
      </c>
      <c r="J150" s="291" t="s">
        <v>1258</v>
      </c>
      <c r="K150" s="287"/>
    </row>
    <row r="151" spans="2:11" ht="15" customHeight="1">
      <c r="B151" s="266"/>
      <c r="C151" s="291" t="s">
        <v>1157</v>
      </c>
      <c r="D151" s="246"/>
      <c r="E151" s="246"/>
      <c r="F151" s="292" t="s">
        <v>1208</v>
      </c>
      <c r="G151" s="246"/>
      <c r="H151" s="291" t="s">
        <v>1268</v>
      </c>
      <c r="I151" s="291" t="s">
        <v>1210</v>
      </c>
      <c r="J151" s="291" t="s">
        <v>1258</v>
      </c>
      <c r="K151" s="287"/>
    </row>
    <row r="152" spans="2:11" ht="15" customHeight="1">
      <c r="B152" s="266"/>
      <c r="C152" s="291" t="s">
        <v>1213</v>
      </c>
      <c r="D152" s="246"/>
      <c r="E152" s="246"/>
      <c r="F152" s="292" t="s">
        <v>1214</v>
      </c>
      <c r="G152" s="246"/>
      <c r="H152" s="291" t="s">
        <v>1247</v>
      </c>
      <c r="I152" s="291" t="s">
        <v>1210</v>
      </c>
      <c r="J152" s="291">
        <v>50</v>
      </c>
      <c r="K152" s="287"/>
    </row>
    <row r="153" spans="2:11" ht="15" customHeight="1">
      <c r="B153" s="266"/>
      <c r="C153" s="291" t="s">
        <v>1216</v>
      </c>
      <c r="D153" s="246"/>
      <c r="E153" s="246"/>
      <c r="F153" s="292" t="s">
        <v>1208</v>
      </c>
      <c r="G153" s="246"/>
      <c r="H153" s="291" t="s">
        <v>1247</v>
      </c>
      <c r="I153" s="291" t="s">
        <v>1218</v>
      </c>
      <c r="J153" s="291"/>
      <c r="K153" s="287"/>
    </row>
    <row r="154" spans="2:11" ht="15" customHeight="1">
      <c r="B154" s="266"/>
      <c r="C154" s="291" t="s">
        <v>1227</v>
      </c>
      <c r="D154" s="246"/>
      <c r="E154" s="246"/>
      <c r="F154" s="292" t="s">
        <v>1214</v>
      </c>
      <c r="G154" s="246"/>
      <c r="H154" s="291" t="s">
        <v>1247</v>
      </c>
      <c r="I154" s="291" t="s">
        <v>1210</v>
      </c>
      <c r="J154" s="291">
        <v>50</v>
      </c>
      <c r="K154" s="287"/>
    </row>
    <row r="155" spans="2:11" ht="15" customHeight="1">
      <c r="B155" s="266"/>
      <c r="C155" s="291" t="s">
        <v>1235</v>
      </c>
      <c r="D155" s="246"/>
      <c r="E155" s="246"/>
      <c r="F155" s="292" t="s">
        <v>1214</v>
      </c>
      <c r="G155" s="246"/>
      <c r="H155" s="291" t="s">
        <v>1247</v>
      </c>
      <c r="I155" s="291" t="s">
        <v>1210</v>
      </c>
      <c r="J155" s="291">
        <v>50</v>
      </c>
      <c r="K155" s="287"/>
    </row>
    <row r="156" spans="2:11" ht="15" customHeight="1">
      <c r="B156" s="266"/>
      <c r="C156" s="291" t="s">
        <v>1233</v>
      </c>
      <c r="D156" s="246"/>
      <c r="E156" s="246"/>
      <c r="F156" s="292" t="s">
        <v>1214</v>
      </c>
      <c r="G156" s="246"/>
      <c r="H156" s="291" t="s">
        <v>1247</v>
      </c>
      <c r="I156" s="291" t="s">
        <v>1210</v>
      </c>
      <c r="J156" s="291">
        <v>50</v>
      </c>
      <c r="K156" s="287"/>
    </row>
    <row r="157" spans="2:11" ht="15" customHeight="1">
      <c r="B157" s="266"/>
      <c r="C157" s="291" t="s">
        <v>94</v>
      </c>
      <c r="D157" s="246"/>
      <c r="E157" s="246"/>
      <c r="F157" s="292" t="s">
        <v>1208</v>
      </c>
      <c r="G157" s="246"/>
      <c r="H157" s="291" t="s">
        <v>1269</v>
      </c>
      <c r="I157" s="291" t="s">
        <v>1210</v>
      </c>
      <c r="J157" s="291" t="s">
        <v>1270</v>
      </c>
      <c r="K157" s="287"/>
    </row>
    <row r="158" spans="2:11" ht="15" customHeight="1">
      <c r="B158" s="266"/>
      <c r="C158" s="291" t="s">
        <v>1271</v>
      </c>
      <c r="D158" s="246"/>
      <c r="E158" s="246"/>
      <c r="F158" s="292" t="s">
        <v>1208</v>
      </c>
      <c r="G158" s="246"/>
      <c r="H158" s="291" t="s">
        <v>1272</v>
      </c>
      <c r="I158" s="291" t="s">
        <v>1242</v>
      </c>
      <c r="J158" s="291"/>
      <c r="K158" s="287"/>
    </row>
    <row r="159" spans="2:11" ht="15" customHeight="1">
      <c r="B159" s="293"/>
      <c r="C159" s="275"/>
      <c r="D159" s="275"/>
      <c r="E159" s="275"/>
      <c r="F159" s="275"/>
      <c r="G159" s="275"/>
      <c r="H159" s="275"/>
      <c r="I159" s="275"/>
      <c r="J159" s="275"/>
      <c r="K159" s="294"/>
    </row>
    <row r="160" spans="2:11" ht="18.75" customHeight="1">
      <c r="B160" s="242"/>
      <c r="C160" s="246"/>
      <c r="D160" s="246"/>
      <c r="E160" s="246"/>
      <c r="F160" s="265"/>
      <c r="G160" s="246"/>
      <c r="H160" s="246"/>
      <c r="I160" s="246"/>
      <c r="J160" s="246"/>
      <c r="K160" s="242"/>
    </row>
    <row r="161" spans="2:11" ht="18.75" customHeight="1">
      <c r="B161" s="252"/>
      <c r="C161" s="252"/>
      <c r="D161" s="252"/>
      <c r="E161" s="252"/>
      <c r="F161" s="252"/>
      <c r="G161" s="252"/>
      <c r="H161" s="252"/>
      <c r="I161" s="252"/>
      <c r="J161" s="252"/>
      <c r="K161" s="252"/>
    </row>
    <row r="162" spans="2:11" ht="7.5" customHeight="1">
      <c r="B162" s="234"/>
      <c r="C162" s="235"/>
      <c r="D162" s="235"/>
      <c r="E162" s="235"/>
      <c r="F162" s="235"/>
      <c r="G162" s="235"/>
      <c r="H162" s="235"/>
      <c r="I162" s="235"/>
      <c r="J162" s="235"/>
      <c r="K162" s="236"/>
    </row>
    <row r="163" spans="2:11" ht="45" customHeight="1">
      <c r="B163" s="237"/>
      <c r="C163" s="360" t="s">
        <v>1273</v>
      </c>
      <c r="D163" s="360"/>
      <c r="E163" s="360"/>
      <c r="F163" s="360"/>
      <c r="G163" s="360"/>
      <c r="H163" s="360"/>
      <c r="I163" s="360"/>
      <c r="J163" s="360"/>
      <c r="K163" s="238"/>
    </row>
    <row r="164" spans="2:11" ht="17.25" customHeight="1">
      <c r="B164" s="237"/>
      <c r="C164" s="258" t="s">
        <v>1202</v>
      </c>
      <c r="D164" s="258"/>
      <c r="E164" s="258"/>
      <c r="F164" s="258" t="s">
        <v>1203</v>
      </c>
      <c r="G164" s="295"/>
      <c r="H164" s="296" t="s">
        <v>139</v>
      </c>
      <c r="I164" s="296" t="s">
        <v>60</v>
      </c>
      <c r="J164" s="258" t="s">
        <v>1204</v>
      </c>
      <c r="K164" s="238"/>
    </row>
    <row r="165" spans="2:11" ht="17.25" customHeight="1">
      <c r="B165" s="239"/>
      <c r="C165" s="260" t="s">
        <v>1205</v>
      </c>
      <c r="D165" s="260"/>
      <c r="E165" s="260"/>
      <c r="F165" s="261" t="s">
        <v>1206</v>
      </c>
      <c r="G165" s="297"/>
      <c r="H165" s="298"/>
      <c r="I165" s="298"/>
      <c r="J165" s="260" t="s">
        <v>1207</v>
      </c>
      <c r="K165" s="240"/>
    </row>
    <row r="166" spans="2:11" ht="5.25" customHeight="1">
      <c r="B166" s="266"/>
      <c r="C166" s="263"/>
      <c r="D166" s="263"/>
      <c r="E166" s="263"/>
      <c r="F166" s="263"/>
      <c r="G166" s="264"/>
      <c r="H166" s="263"/>
      <c r="I166" s="263"/>
      <c r="J166" s="263"/>
      <c r="K166" s="287"/>
    </row>
    <row r="167" spans="2:11" ht="15" customHeight="1">
      <c r="B167" s="266"/>
      <c r="C167" s="246" t="s">
        <v>1211</v>
      </c>
      <c r="D167" s="246"/>
      <c r="E167" s="246"/>
      <c r="F167" s="265" t="s">
        <v>1208</v>
      </c>
      <c r="G167" s="246"/>
      <c r="H167" s="246" t="s">
        <v>1247</v>
      </c>
      <c r="I167" s="246" t="s">
        <v>1210</v>
      </c>
      <c r="J167" s="246">
        <v>120</v>
      </c>
      <c r="K167" s="287"/>
    </row>
    <row r="168" spans="2:11" ht="15" customHeight="1">
      <c r="B168" s="266"/>
      <c r="C168" s="246" t="s">
        <v>1256</v>
      </c>
      <c r="D168" s="246"/>
      <c r="E168" s="246"/>
      <c r="F168" s="265" t="s">
        <v>1208</v>
      </c>
      <c r="G168" s="246"/>
      <c r="H168" s="246" t="s">
        <v>1257</v>
      </c>
      <c r="I168" s="246" t="s">
        <v>1210</v>
      </c>
      <c r="J168" s="246" t="s">
        <v>1258</v>
      </c>
      <c r="K168" s="287"/>
    </row>
    <row r="169" spans="2:11" ht="15" customHeight="1">
      <c r="B169" s="266"/>
      <c r="C169" s="246" t="s">
        <v>1157</v>
      </c>
      <c r="D169" s="246"/>
      <c r="E169" s="246"/>
      <c r="F169" s="265" t="s">
        <v>1208</v>
      </c>
      <c r="G169" s="246"/>
      <c r="H169" s="246" t="s">
        <v>1274</v>
      </c>
      <c r="I169" s="246" t="s">
        <v>1210</v>
      </c>
      <c r="J169" s="246" t="s">
        <v>1258</v>
      </c>
      <c r="K169" s="287"/>
    </row>
    <row r="170" spans="2:11" ht="15" customHeight="1">
      <c r="B170" s="266"/>
      <c r="C170" s="246" t="s">
        <v>1213</v>
      </c>
      <c r="D170" s="246"/>
      <c r="E170" s="246"/>
      <c r="F170" s="265" t="s">
        <v>1214</v>
      </c>
      <c r="G170" s="246"/>
      <c r="H170" s="246" t="s">
        <v>1274</v>
      </c>
      <c r="I170" s="246" t="s">
        <v>1210</v>
      </c>
      <c r="J170" s="246">
        <v>50</v>
      </c>
      <c r="K170" s="287"/>
    </row>
    <row r="171" spans="2:11" ht="15" customHeight="1">
      <c r="B171" s="266"/>
      <c r="C171" s="246" t="s">
        <v>1216</v>
      </c>
      <c r="D171" s="246"/>
      <c r="E171" s="246"/>
      <c r="F171" s="265" t="s">
        <v>1208</v>
      </c>
      <c r="G171" s="246"/>
      <c r="H171" s="246" t="s">
        <v>1274</v>
      </c>
      <c r="I171" s="246" t="s">
        <v>1218</v>
      </c>
      <c r="J171" s="246"/>
      <c r="K171" s="287"/>
    </row>
    <row r="172" spans="2:11" ht="15" customHeight="1">
      <c r="B172" s="266"/>
      <c r="C172" s="246" t="s">
        <v>1227</v>
      </c>
      <c r="D172" s="246"/>
      <c r="E172" s="246"/>
      <c r="F172" s="265" t="s">
        <v>1214</v>
      </c>
      <c r="G172" s="246"/>
      <c r="H172" s="246" t="s">
        <v>1274</v>
      </c>
      <c r="I172" s="246" t="s">
        <v>1210</v>
      </c>
      <c r="J172" s="246">
        <v>50</v>
      </c>
      <c r="K172" s="287"/>
    </row>
    <row r="173" spans="2:11" ht="15" customHeight="1">
      <c r="B173" s="266"/>
      <c r="C173" s="246" t="s">
        <v>1235</v>
      </c>
      <c r="D173" s="246"/>
      <c r="E173" s="246"/>
      <c r="F173" s="265" t="s">
        <v>1214</v>
      </c>
      <c r="G173" s="246"/>
      <c r="H173" s="246" t="s">
        <v>1274</v>
      </c>
      <c r="I173" s="246" t="s">
        <v>1210</v>
      </c>
      <c r="J173" s="246">
        <v>50</v>
      </c>
      <c r="K173" s="287"/>
    </row>
    <row r="174" spans="2:11" ht="15" customHeight="1">
      <c r="B174" s="266"/>
      <c r="C174" s="246" t="s">
        <v>1233</v>
      </c>
      <c r="D174" s="246"/>
      <c r="E174" s="246"/>
      <c r="F174" s="265" t="s">
        <v>1214</v>
      </c>
      <c r="G174" s="246"/>
      <c r="H174" s="246" t="s">
        <v>1274</v>
      </c>
      <c r="I174" s="246" t="s">
        <v>1210</v>
      </c>
      <c r="J174" s="246">
        <v>50</v>
      </c>
      <c r="K174" s="287"/>
    </row>
    <row r="175" spans="2:11" ht="15" customHeight="1">
      <c r="B175" s="266"/>
      <c r="C175" s="246" t="s">
        <v>138</v>
      </c>
      <c r="D175" s="246"/>
      <c r="E175" s="246"/>
      <c r="F175" s="265" t="s">
        <v>1208</v>
      </c>
      <c r="G175" s="246"/>
      <c r="H175" s="246" t="s">
        <v>1275</v>
      </c>
      <c r="I175" s="246" t="s">
        <v>1276</v>
      </c>
      <c r="J175" s="246"/>
      <c r="K175" s="287"/>
    </row>
    <row r="176" spans="2:11" ht="15" customHeight="1">
      <c r="B176" s="266"/>
      <c r="C176" s="246" t="s">
        <v>60</v>
      </c>
      <c r="D176" s="246"/>
      <c r="E176" s="246"/>
      <c r="F176" s="265" t="s">
        <v>1208</v>
      </c>
      <c r="G176" s="246"/>
      <c r="H176" s="246" t="s">
        <v>1277</v>
      </c>
      <c r="I176" s="246" t="s">
        <v>1278</v>
      </c>
      <c r="J176" s="246">
        <v>1</v>
      </c>
      <c r="K176" s="287"/>
    </row>
    <row r="177" spans="2:11" ht="15" customHeight="1">
      <c r="B177" s="266"/>
      <c r="C177" s="246" t="s">
        <v>56</v>
      </c>
      <c r="D177" s="246"/>
      <c r="E177" s="246"/>
      <c r="F177" s="265" t="s">
        <v>1208</v>
      </c>
      <c r="G177" s="246"/>
      <c r="H177" s="246" t="s">
        <v>1279</v>
      </c>
      <c r="I177" s="246" t="s">
        <v>1210</v>
      </c>
      <c r="J177" s="246">
        <v>20</v>
      </c>
      <c r="K177" s="287"/>
    </row>
    <row r="178" spans="2:11" ht="15" customHeight="1">
      <c r="B178" s="266"/>
      <c r="C178" s="246" t="s">
        <v>139</v>
      </c>
      <c r="D178" s="246"/>
      <c r="E178" s="246"/>
      <c r="F178" s="265" t="s">
        <v>1208</v>
      </c>
      <c r="G178" s="246"/>
      <c r="H178" s="246" t="s">
        <v>1280</v>
      </c>
      <c r="I178" s="246" t="s">
        <v>1210</v>
      </c>
      <c r="J178" s="246">
        <v>255</v>
      </c>
      <c r="K178" s="287"/>
    </row>
    <row r="179" spans="2:11" ht="15" customHeight="1">
      <c r="B179" s="266"/>
      <c r="C179" s="246" t="s">
        <v>140</v>
      </c>
      <c r="D179" s="246"/>
      <c r="E179" s="246"/>
      <c r="F179" s="265" t="s">
        <v>1208</v>
      </c>
      <c r="G179" s="246"/>
      <c r="H179" s="246" t="s">
        <v>1173</v>
      </c>
      <c r="I179" s="246" t="s">
        <v>1210</v>
      </c>
      <c r="J179" s="246">
        <v>10</v>
      </c>
      <c r="K179" s="287"/>
    </row>
    <row r="180" spans="2:11" ht="15" customHeight="1">
      <c r="B180" s="266"/>
      <c r="C180" s="246" t="s">
        <v>141</v>
      </c>
      <c r="D180" s="246"/>
      <c r="E180" s="246"/>
      <c r="F180" s="265" t="s">
        <v>1208</v>
      </c>
      <c r="G180" s="246"/>
      <c r="H180" s="246" t="s">
        <v>1281</v>
      </c>
      <c r="I180" s="246" t="s">
        <v>1242</v>
      </c>
      <c r="J180" s="246"/>
      <c r="K180" s="287"/>
    </row>
    <row r="181" spans="2:11" ht="15" customHeight="1">
      <c r="B181" s="266"/>
      <c r="C181" s="246" t="s">
        <v>1282</v>
      </c>
      <c r="D181" s="246"/>
      <c r="E181" s="246"/>
      <c r="F181" s="265" t="s">
        <v>1208</v>
      </c>
      <c r="G181" s="246"/>
      <c r="H181" s="246" t="s">
        <v>1283</v>
      </c>
      <c r="I181" s="246" t="s">
        <v>1242</v>
      </c>
      <c r="J181" s="246"/>
      <c r="K181" s="287"/>
    </row>
    <row r="182" spans="2:11" ht="15" customHeight="1">
      <c r="B182" s="266"/>
      <c r="C182" s="246" t="s">
        <v>1271</v>
      </c>
      <c r="D182" s="246"/>
      <c r="E182" s="246"/>
      <c r="F182" s="265" t="s">
        <v>1208</v>
      </c>
      <c r="G182" s="246"/>
      <c r="H182" s="246" t="s">
        <v>1284</v>
      </c>
      <c r="I182" s="246" t="s">
        <v>1242</v>
      </c>
      <c r="J182" s="246"/>
      <c r="K182" s="287"/>
    </row>
    <row r="183" spans="2:11" ht="15" customHeight="1">
      <c r="B183" s="266"/>
      <c r="C183" s="246" t="s">
        <v>143</v>
      </c>
      <c r="D183" s="246"/>
      <c r="E183" s="246"/>
      <c r="F183" s="265" t="s">
        <v>1214</v>
      </c>
      <c r="G183" s="246"/>
      <c r="H183" s="246" t="s">
        <v>1285</v>
      </c>
      <c r="I183" s="246" t="s">
        <v>1210</v>
      </c>
      <c r="J183" s="246">
        <v>50</v>
      </c>
      <c r="K183" s="287"/>
    </row>
    <row r="184" spans="2:11" ht="15" customHeight="1">
      <c r="B184" s="266"/>
      <c r="C184" s="246" t="s">
        <v>1286</v>
      </c>
      <c r="D184" s="246"/>
      <c r="E184" s="246"/>
      <c r="F184" s="265" t="s">
        <v>1214</v>
      </c>
      <c r="G184" s="246"/>
      <c r="H184" s="246" t="s">
        <v>1287</v>
      </c>
      <c r="I184" s="246" t="s">
        <v>1288</v>
      </c>
      <c r="J184" s="246"/>
      <c r="K184" s="287"/>
    </row>
    <row r="185" spans="2:11" ht="15" customHeight="1">
      <c r="B185" s="266"/>
      <c r="C185" s="246" t="s">
        <v>1289</v>
      </c>
      <c r="D185" s="246"/>
      <c r="E185" s="246"/>
      <c r="F185" s="265" t="s">
        <v>1214</v>
      </c>
      <c r="G185" s="246"/>
      <c r="H185" s="246" t="s">
        <v>1290</v>
      </c>
      <c r="I185" s="246" t="s">
        <v>1288</v>
      </c>
      <c r="J185" s="246"/>
      <c r="K185" s="287"/>
    </row>
    <row r="186" spans="2:11" ht="15" customHeight="1">
      <c r="B186" s="266"/>
      <c r="C186" s="246" t="s">
        <v>1291</v>
      </c>
      <c r="D186" s="246"/>
      <c r="E186" s="246"/>
      <c r="F186" s="265" t="s">
        <v>1214</v>
      </c>
      <c r="G186" s="246"/>
      <c r="H186" s="246" t="s">
        <v>1292</v>
      </c>
      <c r="I186" s="246" t="s">
        <v>1288</v>
      </c>
      <c r="J186" s="246"/>
      <c r="K186" s="287"/>
    </row>
    <row r="187" spans="2:11" ht="15" customHeight="1">
      <c r="B187" s="266"/>
      <c r="C187" s="299" t="s">
        <v>1293</v>
      </c>
      <c r="D187" s="246"/>
      <c r="E187" s="246"/>
      <c r="F187" s="265" t="s">
        <v>1214</v>
      </c>
      <c r="G187" s="246"/>
      <c r="H187" s="246" t="s">
        <v>1294</v>
      </c>
      <c r="I187" s="246" t="s">
        <v>1295</v>
      </c>
      <c r="J187" s="300" t="s">
        <v>1296</v>
      </c>
      <c r="K187" s="287"/>
    </row>
    <row r="188" spans="2:11" ht="15" customHeight="1">
      <c r="B188" s="266"/>
      <c r="C188" s="251" t="s">
        <v>45</v>
      </c>
      <c r="D188" s="246"/>
      <c r="E188" s="246"/>
      <c r="F188" s="265" t="s">
        <v>1208</v>
      </c>
      <c r="G188" s="246"/>
      <c r="H188" s="242" t="s">
        <v>1297</v>
      </c>
      <c r="I188" s="246" t="s">
        <v>1298</v>
      </c>
      <c r="J188" s="246"/>
      <c r="K188" s="287"/>
    </row>
    <row r="189" spans="2:11" ht="15" customHeight="1">
      <c r="B189" s="266"/>
      <c r="C189" s="251" t="s">
        <v>1299</v>
      </c>
      <c r="D189" s="246"/>
      <c r="E189" s="246"/>
      <c r="F189" s="265" t="s">
        <v>1208</v>
      </c>
      <c r="G189" s="246"/>
      <c r="H189" s="246" t="s">
        <v>1300</v>
      </c>
      <c r="I189" s="246" t="s">
        <v>1242</v>
      </c>
      <c r="J189" s="246"/>
      <c r="K189" s="287"/>
    </row>
    <row r="190" spans="2:11" ht="15" customHeight="1">
      <c r="B190" s="266"/>
      <c r="C190" s="251" t="s">
        <v>1301</v>
      </c>
      <c r="D190" s="246"/>
      <c r="E190" s="246"/>
      <c r="F190" s="265" t="s">
        <v>1208</v>
      </c>
      <c r="G190" s="246"/>
      <c r="H190" s="246" t="s">
        <v>1302</v>
      </c>
      <c r="I190" s="246" t="s">
        <v>1242</v>
      </c>
      <c r="J190" s="246"/>
      <c r="K190" s="287"/>
    </row>
    <row r="191" spans="2:11" ht="15" customHeight="1">
      <c r="B191" s="266"/>
      <c r="C191" s="251" t="s">
        <v>1303</v>
      </c>
      <c r="D191" s="246"/>
      <c r="E191" s="246"/>
      <c r="F191" s="265" t="s">
        <v>1214</v>
      </c>
      <c r="G191" s="246"/>
      <c r="H191" s="246" t="s">
        <v>1304</v>
      </c>
      <c r="I191" s="246" t="s">
        <v>1242</v>
      </c>
      <c r="J191" s="246"/>
      <c r="K191" s="287"/>
    </row>
    <row r="192" spans="2:11" ht="15" customHeight="1">
      <c r="B192" s="293"/>
      <c r="C192" s="301"/>
      <c r="D192" s="275"/>
      <c r="E192" s="275"/>
      <c r="F192" s="275"/>
      <c r="G192" s="275"/>
      <c r="H192" s="275"/>
      <c r="I192" s="275"/>
      <c r="J192" s="275"/>
      <c r="K192" s="294"/>
    </row>
    <row r="193" spans="2:11" ht="18.75" customHeight="1">
      <c r="B193" s="242"/>
      <c r="C193" s="246"/>
      <c r="D193" s="246"/>
      <c r="E193" s="246"/>
      <c r="F193" s="265"/>
      <c r="G193" s="246"/>
      <c r="H193" s="246"/>
      <c r="I193" s="246"/>
      <c r="J193" s="246"/>
      <c r="K193" s="242"/>
    </row>
    <row r="194" spans="2:11" ht="18.75" customHeight="1">
      <c r="B194" s="242"/>
      <c r="C194" s="246"/>
      <c r="D194" s="246"/>
      <c r="E194" s="246"/>
      <c r="F194" s="265"/>
      <c r="G194" s="246"/>
      <c r="H194" s="246"/>
      <c r="I194" s="246"/>
      <c r="J194" s="246"/>
      <c r="K194" s="242"/>
    </row>
    <row r="195" spans="2:11" ht="18.75" customHeight="1">
      <c r="B195" s="252"/>
      <c r="C195" s="252"/>
      <c r="D195" s="252"/>
      <c r="E195" s="252"/>
      <c r="F195" s="252"/>
      <c r="G195" s="252"/>
      <c r="H195" s="252"/>
      <c r="I195" s="252"/>
      <c r="J195" s="252"/>
      <c r="K195" s="252"/>
    </row>
    <row r="196" spans="2:11">
      <c r="B196" s="234"/>
      <c r="C196" s="235"/>
      <c r="D196" s="235"/>
      <c r="E196" s="235"/>
      <c r="F196" s="235"/>
      <c r="G196" s="235"/>
      <c r="H196" s="235"/>
      <c r="I196" s="235"/>
      <c r="J196" s="235"/>
      <c r="K196" s="236"/>
    </row>
    <row r="197" spans="2:11" ht="22.2">
      <c r="B197" s="237"/>
      <c r="C197" s="360" t="s">
        <v>1305</v>
      </c>
      <c r="D197" s="360"/>
      <c r="E197" s="360"/>
      <c r="F197" s="360"/>
      <c r="G197" s="360"/>
      <c r="H197" s="360"/>
      <c r="I197" s="360"/>
      <c r="J197" s="360"/>
      <c r="K197" s="238"/>
    </row>
    <row r="198" spans="2:11" ht="25.5" customHeight="1">
      <c r="B198" s="237"/>
      <c r="C198" s="302" t="s">
        <v>1306</v>
      </c>
      <c r="D198" s="302"/>
      <c r="E198" s="302"/>
      <c r="F198" s="302" t="s">
        <v>1307</v>
      </c>
      <c r="G198" s="303"/>
      <c r="H198" s="359" t="s">
        <v>1308</v>
      </c>
      <c r="I198" s="359"/>
      <c r="J198" s="359"/>
      <c r="K198" s="238"/>
    </row>
    <row r="199" spans="2:11" ht="5.25" customHeight="1">
      <c r="B199" s="266"/>
      <c r="C199" s="263"/>
      <c r="D199" s="263"/>
      <c r="E199" s="263"/>
      <c r="F199" s="263"/>
      <c r="G199" s="246"/>
      <c r="H199" s="263"/>
      <c r="I199" s="263"/>
      <c r="J199" s="263"/>
      <c r="K199" s="287"/>
    </row>
    <row r="200" spans="2:11" ht="15" customHeight="1">
      <c r="B200" s="266"/>
      <c r="C200" s="246" t="s">
        <v>1298</v>
      </c>
      <c r="D200" s="246"/>
      <c r="E200" s="246"/>
      <c r="F200" s="265" t="s">
        <v>46</v>
      </c>
      <c r="G200" s="246"/>
      <c r="H200" s="357" t="s">
        <v>1309</v>
      </c>
      <c r="I200" s="357"/>
      <c r="J200" s="357"/>
      <c r="K200" s="287"/>
    </row>
    <row r="201" spans="2:11" ht="15" customHeight="1">
      <c r="B201" s="266"/>
      <c r="C201" s="272"/>
      <c r="D201" s="246"/>
      <c r="E201" s="246"/>
      <c r="F201" s="265" t="s">
        <v>47</v>
      </c>
      <c r="G201" s="246"/>
      <c r="H201" s="357" t="s">
        <v>1310</v>
      </c>
      <c r="I201" s="357"/>
      <c r="J201" s="357"/>
      <c r="K201" s="287"/>
    </row>
    <row r="202" spans="2:11" ht="15" customHeight="1">
      <c r="B202" s="266"/>
      <c r="C202" s="272"/>
      <c r="D202" s="246"/>
      <c r="E202" s="246"/>
      <c r="F202" s="265" t="s">
        <v>50</v>
      </c>
      <c r="G202" s="246"/>
      <c r="H202" s="357" t="s">
        <v>1311</v>
      </c>
      <c r="I202" s="357"/>
      <c r="J202" s="357"/>
      <c r="K202" s="287"/>
    </row>
    <row r="203" spans="2:11" ht="15" customHeight="1">
      <c r="B203" s="266"/>
      <c r="C203" s="246"/>
      <c r="D203" s="246"/>
      <c r="E203" s="246"/>
      <c r="F203" s="265" t="s">
        <v>48</v>
      </c>
      <c r="G203" s="246"/>
      <c r="H203" s="357" t="s">
        <v>1312</v>
      </c>
      <c r="I203" s="357"/>
      <c r="J203" s="357"/>
      <c r="K203" s="287"/>
    </row>
    <row r="204" spans="2:11" ht="15" customHeight="1">
      <c r="B204" s="266"/>
      <c r="C204" s="246"/>
      <c r="D204" s="246"/>
      <c r="E204" s="246"/>
      <c r="F204" s="265" t="s">
        <v>49</v>
      </c>
      <c r="G204" s="246"/>
      <c r="H204" s="357" t="s">
        <v>1313</v>
      </c>
      <c r="I204" s="357"/>
      <c r="J204" s="357"/>
      <c r="K204" s="287"/>
    </row>
    <row r="205" spans="2:11" ht="15" customHeight="1">
      <c r="B205" s="266"/>
      <c r="C205" s="246"/>
      <c r="D205" s="246"/>
      <c r="E205" s="246"/>
      <c r="F205" s="265"/>
      <c r="G205" s="246"/>
      <c r="H205" s="246"/>
      <c r="I205" s="246"/>
      <c r="J205" s="246"/>
      <c r="K205" s="287"/>
    </row>
    <row r="206" spans="2:11" ht="15" customHeight="1">
      <c r="B206" s="266"/>
      <c r="C206" s="246" t="s">
        <v>1254</v>
      </c>
      <c r="D206" s="246"/>
      <c r="E206" s="246"/>
      <c r="F206" s="265" t="s">
        <v>82</v>
      </c>
      <c r="G206" s="246"/>
      <c r="H206" s="357" t="s">
        <v>1314</v>
      </c>
      <c r="I206" s="357"/>
      <c r="J206" s="357"/>
      <c r="K206" s="287"/>
    </row>
    <row r="207" spans="2:11" ht="15" customHeight="1">
      <c r="B207" s="266"/>
      <c r="C207" s="272"/>
      <c r="D207" s="246"/>
      <c r="E207" s="246"/>
      <c r="F207" s="265" t="s">
        <v>1153</v>
      </c>
      <c r="G207" s="246"/>
      <c r="H207" s="357" t="s">
        <v>1154</v>
      </c>
      <c r="I207" s="357"/>
      <c r="J207" s="357"/>
      <c r="K207" s="287"/>
    </row>
    <row r="208" spans="2:11" ht="15" customHeight="1">
      <c r="B208" s="266"/>
      <c r="C208" s="246"/>
      <c r="D208" s="246"/>
      <c r="E208" s="246"/>
      <c r="F208" s="265" t="s">
        <v>1151</v>
      </c>
      <c r="G208" s="246"/>
      <c r="H208" s="357" t="s">
        <v>1315</v>
      </c>
      <c r="I208" s="357"/>
      <c r="J208" s="357"/>
      <c r="K208" s="287"/>
    </row>
    <row r="209" spans="2:11" ht="15" customHeight="1">
      <c r="B209" s="304"/>
      <c r="C209" s="272"/>
      <c r="D209" s="272"/>
      <c r="E209" s="272"/>
      <c r="F209" s="265" t="s">
        <v>1155</v>
      </c>
      <c r="G209" s="251"/>
      <c r="H209" s="358" t="s">
        <v>1156</v>
      </c>
      <c r="I209" s="358"/>
      <c r="J209" s="358"/>
      <c r="K209" s="305"/>
    </row>
    <row r="210" spans="2:11" ht="15" customHeight="1">
      <c r="B210" s="304"/>
      <c r="C210" s="272"/>
      <c r="D210" s="272"/>
      <c r="E210" s="272"/>
      <c r="F210" s="265" t="s">
        <v>1094</v>
      </c>
      <c r="G210" s="251"/>
      <c r="H210" s="358" t="s">
        <v>1134</v>
      </c>
      <c r="I210" s="358"/>
      <c r="J210" s="358"/>
      <c r="K210" s="305"/>
    </row>
    <row r="211" spans="2:11" ht="15" customHeight="1">
      <c r="B211" s="304"/>
      <c r="C211" s="272"/>
      <c r="D211" s="272"/>
      <c r="E211" s="272"/>
      <c r="F211" s="306"/>
      <c r="G211" s="251"/>
      <c r="H211" s="307"/>
      <c r="I211" s="307"/>
      <c r="J211" s="307"/>
      <c r="K211" s="305"/>
    </row>
    <row r="212" spans="2:11" ht="15" customHeight="1">
      <c r="B212" s="304"/>
      <c r="C212" s="246" t="s">
        <v>1278</v>
      </c>
      <c r="D212" s="272"/>
      <c r="E212" s="272"/>
      <c r="F212" s="265">
        <v>1</v>
      </c>
      <c r="G212" s="251"/>
      <c r="H212" s="358" t="s">
        <v>1316</v>
      </c>
      <c r="I212" s="358"/>
      <c r="J212" s="358"/>
      <c r="K212" s="305"/>
    </row>
    <row r="213" spans="2:11" ht="15" customHeight="1">
      <c r="B213" s="304"/>
      <c r="C213" s="272"/>
      <c r="D213" s="272"/>
      <c r="E213" s="272"/>
      <c r="F213" s="265">
        <v>2</v>
      </c>
      <c r="G213" s="251"/>
      <c r="H213" s="358" t="s">
        <v>1317</v>
      </c>
      <c r="I213" s="358"/>
      <c r="J213" s="358"/>
      <c r="K213" s="305"/>
    </row>
    <row r="214" spans="2:11" ht="15" customHeight="1">
      <c r="B214" s="304"/>
      <c r="C214" s="272"/>
      <c r="D214" s="272"/>
      <c r="E214" s="272"/>
      <c r="F214" s="265">
        <v>3</v>
      </c>
      <c r="G214" s="251"/>
      <c r="H214" s="358" t="s">
        <v>1318</v>
      </c>
      <c r="I214" s="358"/>
      <c r="J214" s="358"/>
      <c r="K214" s="305"/>
    </row>
    <row r="215" spans="2:11" ht="15" customHeight="1">
      <c r="B215" s="304"/>
      <c r="C215" s="272"/>
      <c r="D215" s="272"/>
      <c r="E215" s="272"/>
      <c r="F215" s="265">
        <v>4</v>
      </c>
      <c r="G215" s="251"/>
      <c r="H215" s="358" t="s">
        <v>1319</v>
      </c>
      <c r="I215" s="358"/>
      <c r="J215" s="358"/>
      <c r="K215" s="305"/>
    </row>
    <row r="216" spans="2:11" ht="12.75" customHeight="1">
      <c r="B216" s="308"/>
      <c r="C216" s="309"/>
      <c r="D216" s="309"/>
      <c r="E216" s="309"/>
      <c r="F216" s="309"/>
      <c r="G216" s="309"/>
      <c r="H216" s="309"/>
      <c r="I216" s="309"/>
      <c r="J216" s="309"/>
      <c r="K216" s="310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SO 01 - Přístavba zdvižné...</vt:lpstr>
      <vt:lpstr>Pokyny pro vyplnění</vt:lpstr>
      <vt:lpstr>'Rekapitulace stavby'!Názvy_tisku</vt:lpstr>
      <vt:lpstr>'SO 01 - Přístavba zdvižné...'!Názvy_tisku</vt:lpstr>
      <vt:lpstr>'Pokyny pro vyplnění'!Oblast_tisku</vt:lpstr>
      <vt:lpstr>'Rekapitulace stavby'!Oblast_tisku</vt:lpstr>
      <vt:lpstr>'SO 01 - Přístavba zdvižné...'!Oblast_tisku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CILKY-NOTAS\Cecilie Janousova</dc:creator>
  <cp:lastModifiedBy>Cecilie Janousova</cp:lastModifiedBy>
  <dcterms:created xsi:type="dcterms:W3CDTF">2018-06-20T07:31:59Z</dcterms:created>
  <dcterms:modified xsi:type="dcterms:W3CDTF">2018-06-20T07:32:19Z</dcterms:modified>
</cp:coreProperties>
</file>