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1"/>
  </bookViews>
  <sheets>
    <sheet name="Rekapitulace dodávky" sheetId="1" r:id="rId1"/>
    <sheet name="VN - Vybavení jídelny náb..." sheetId="2" r:id="rId2"/>
  </sheets>
  <definedNames>
    <definedName name="_xlnm._FilterDatabase" localSheetId="1" hidden="1">'VN - Vybavení jídelny náb...'!$C$82:$K$96</definedName>
    <definedName name="_xlnm.Print_Area" localSheetId="0">'Rekapitulace dodávky'!$D$4:$AO$33,'Rekapitulace dodávky'!$C$39:$AQ$54</definedName>
    <definedName name="_xlnm.Print_Area" localSheetId="1">'VN - Vybavení jídelny náb...'!$C$4:$J$38,'VN - Vybavení jídelny náb...'!$C$44:$J$62,'VN - Vybavení jídelny náb...'!$C$68:$K$96</definedName>
    <definedName name="_xlnm.Print_Titles" localSheetId="0">'Rekapitulace dodávky'!$49:$49</definedName>
    <definedName name="_xlnm.Print_Titles" localSheetId="1">'VN - Vybavení jídelny náb...'!$82:$82</definedName>
  </definedNames>
  <calcPr calcId="162913"/>
</workbook>
</file>

<file path=xl/sharedStrings.xml><?xml version="1.0" encoding="utf-8"?>
<sst xmlns="http://schemas.openxmlformats.org/spreadsheetml/2006/main" count="329" uniqueCount="144">
  <si>
    <t>Export VZ</t>
  </si>
  <si>
    <t>List obsahuje:</t>
  </si>
  <si>
    <t>3.0</t>
  </si>
  <si>
    <t/>
  </si>
  <si>
    <t>False</t>
  </si>
  <si>
    <t>{29caaa9b-e17c-4775-a9e1-407682b9336c}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</si>
  <si>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</si>
  <si>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</si>
  <si>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</si>
  <si>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</si>
  <si>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</si>
  <si>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</si>
  <si>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</si>
  <si>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</si>
  <si>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999206</t>
  </si>
  <si>
    <t>Stavba:</t>
  </si>
  <si>
    <t>Stavební úpravy a obnova technolog.vybavení kuchyně v pav.D</t>
  </si>
  <si>
    <t>0,1</t>
  </si>
  <si>
    <t>KSO:</t>
  </si>
  <si>
    <t>CC-CZ:</t>
  </si>
  <si>
    <t>1</t>
  </si>
  <si>
    <t>Místo:</t>
  </si>
  <si>
    <t>Karlovy Vary</t>
  </si>
  <si>
    <t>Datum:</t>
  </si>
  <si>
    <t>25. 7. 2018</t>
  </si>
  <si>
    <t>10</t>
  </si>
  <si>
    <t>100</t>
  </si>
  <si>
    <t>Zadavatel:</t>
  </si>
  <si>
    <t>IČ:</t>
  </si>
  <si>
    <t>Domov mládeže, Lidická 38, K.Vary</t>
  </si>
  <si>
    <t>DIČ:</t>
  </si>
  <si>
    <t>Uchazeč:</t>
  </si>
  <si>
    <t xml:space="preserve"> </t>
  </si>
  <si>
    <t>Projektant:</t>
  </si>
  <si>
    <t>Ing.Roman Gajdoš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</si>
  <si>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</si>
  <si>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</si>
  <si>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</si>
  <si>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</si>
  <si>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</si>
  <si>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</si>
  <si>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</si>
  <si>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</si>
  <si>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</si>
  <si>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</si>
  <si>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</si>
  <si>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</si>
  <si>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</si>
  <si>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</si>
  <si>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</si>
  <si>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</si>
  <si>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</si>
  <si>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</si>
  <si>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</si>
  <si>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</si>
  <si>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</si>
  <si>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</si>
  <si>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</si>
  <si>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</si>
  <si>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</si>
  <si>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</si>
  <si>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</si>
  <si>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</si>
  <si>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</si>
  <si>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</si>
  <si>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</si>
  <si>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</si>
  <si>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</si>
  <si>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</si>
  <si>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</si>
  <si>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</si>
  <si>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</si>
  <si>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</si>
  <si>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</si>
  <si>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</si>
  <si>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</si>
  <si>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Vybavení jídelny nábytkem, interiér</t>
  </si>
  <si>
    <t>STA</t>
  </si>
  <si>
    <t>{5c4bd35d-ee86-4d46-b01c-0172cfa0d7dc}</t>
  </si>
  <si>
    <t>2</t>
  </si>
  <si>
    <t>/</t>
  </si>
  <si>
    <t>VN</t>
  </si>
  <si>
    <t>Soupis</t>
  </si>
  <si>
    <t>{1d3ee0df-8b0d-4b2c-a054-a36c498b8c0b}</t>
  </si>
  <si>
    <t>1) Krycí list soupisu</t>
  </si>
  <si>
    <t>2) Rekapitulace</t>
  </si>
  <si>
    <t>KRYCÍ LIST SOUPISU</t>
  </si>
  <si>
    <t>Objekt:</t>
  </si>
  <si>
    <t>01 - Vybavení jídelny nábytkem, interiér</t>
  </si>
  <si>
    <t>Soupis:</t>
  </si>
  <si>
    <t>VN - Vybavení jídelny nábytkem, interiér</t>
  </si>
  <si>
    <t>REKAPITULACE ČLENĚNÍ SOUPISU PRACÍ</t>
  </si>
  <si>
    <t>Kód dílu - Popis</t>
  </si>
  <si>
    <t>Cena celkem [CZK]</t>
  </si>
  <si>
    <t>Náklady soupisu celkem</t>
  </si>
  <si>
    <t>-1</t>
  </si>
  <si>
    <t>OST - Ostatní - vybavení nábytkem, interiér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</si>
  <si>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</si>
  <si>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</si>
  <si>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</si>
  <si>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</si>
  <si>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</si>
  <si>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</si>
  <si>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</si>
  <si>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</si>
  <si>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</si>
  <si>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</si>
  <si>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</si>
  <si>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</si>
  <si>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</si>
  <si>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</si>
  <si>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</si>
  <si>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 - vybavení nábytkem, interiér</t>
  </si>
  <si>
    <t>4</t>
  </si>
  <si>
    <t>ROZPOCET</t>
  </si>
  <si>
    <t>K</t>
  </si>
  <si>
    <t>6119600R1</t>
  </si>
  <si>
    <t>Jídelní židle</t>
  </si>
  <si>
    <t>ks</t>
  </si>
  <si>
    <t>512</t>
  </si>
  <si>
    <t>1107435907</t>
  </si>
  <si>
    <t>PP</t>
  </si>
  <si>
    <t>Jídelní židle , ozn. 1</t>
  </si>
  <si>
    <t>P</t>
  </si>
  <si>
    <t>Poznámka k položce:
Skořepinová stohovatelná konferenční židle se stabilní kovovou kostrou v povrchové úpravě chrom, kostra svařená. Skořepina je vyrobena z ergonomicky tvarované překližky v barvách moření buk.
Tloušťka překližky min. 13 mm a více.
Tloušťka nohou židle ø trubky min. 16 mm.
Nosnost 120 kg
Podrobný popis v PD - Vybavení jídelny nábytkem, interiér</t>
  </si>
  <si>
    <t>6119600R2</t>
  </si>
  <si>
    <t xml:space="preserve">Jídelní stůl 800/1 200 v. 728 </t>
  </si>
  <si>
    <t>2138008452</t>
  </si>
  <si>
    <t>Jídelní stůl 800/1 200 v. 728 , ozn. 2</t>
  </si>
  <si>
    <t>Poznámka k položce:
Stůl jídelní 120x80cm - Jídelní stůl 120x80 cm, kovová konstrukce svařenec, nosné profily rámu jsou trubky o tloušťce stěny 1,5mm a jekl min.40x20 o tloušťce stěny 1,5mm, deska tl.18mm, hrana 2ABS, rektifikace pro vyrovnání nerovností, hranaté rohy.
Barva desky buk.
Lepené ABS hrany voděodolným lepidlem
Podrobný popis v PD - Vybavení jídelny nábytkem, interiér</t>
  </si>
  <si>
    <t>3</t>
  </si>
  <si>
    <t>6119600R3</t>
  </si>
  <si>
    <t xml:space="preserve">Jídelní stůl 800/1 800 v. 728 </t>
  </si>
  <si>
    <t>1732565390</t>
  </si>
  <si>
    <t>Jídelní stůl 800/1 800 v. 728 , ozn. 3</t>
  </si>
  <si>
    <t>Poznámka k položce:
Stůl jídelní 180x80cm - Jídelní stůl 180x80 cm, kovová konstrukce svařenec, nosné profily rámu jsou trubky o tloušťce stěny 1,5mm a jekl min.40x20 o tloušťce stěny 1,5mm, deska tl.18mm, hrana 2ABS, rektifikace pro vyrovnání nerovností, hranaté rohy.
Barva desky buk.
Lepené ABS hrany voděodolným lepidlem
Podrobný popis v PD - Vybavení jídelny nábytkem, interiér</t>
  </si>
  <si>
    <t>6119600R4</t>
  </si>
  <si>
    <t>Jednodílná  zástěna</t>
  </si>
  <si>
    <t>-1379707168</t>
  </si>
  <si>
    <t>Jednodílná  zástěna, pevná instalace do podlahy , ozn. 4</t>
  </si>
  <si>
    <t>Poznámka k položce:
Jednodílná  zástěna do škol nebo otevřených kanceláří. Využije se k optickému rozdělení místnosti Zástěny jsou flexibilní a lze je velice snadno přesouvat. Paravány mají elegantní minimalistický design s linkovaným vzorem v horní polovině zástěny a nenápadné nožičky s hliníkově šedým lakem. Mohou stát samy o sobě nebo ve spojení s dalšími zástěnami za pomocí spojovacích článků
Rozměr š. cca 1,0 m, výšky 1,75 m
Materiál lakované nábytkářské překližky
Podrobný popis v PD - Vybavení jídelny nábytkem, interiér</t>
  </si>
  <si>
    <t>1) Rekapitulace dodávky</t>
  </si>
  <si>
    <t>2) Rekapitulace soupisu</t>
  </si>
  <si>
    <t>3) Soupis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</si>
</sst>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sz val="10"/>
      <color rgb="FF00336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21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29" fillId="2" borderId="0" xfId="20" applyFont="1" applyFill="1" applyAlignment="1" applyProtection="1">
      <alignment vertical="center"/>
      <protection/>
    </xf>
    <xf numFmtId="0" fontId="36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5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 applyProtection="1">
      <alignment vertical="center"/>
      <protection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" activePane="bottomLeft" state="frozen"/>
      <selection pane="bottomLeft" activeCell="AO7" sqref="AO7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141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142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2</v>
      </c>
      <c r="BB1" s="17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4</v>
      </c>
      <c r="BU1" s="18" t="s">
        <v>4</v>
      </c>
      <c r="BV1" s="18" t="s">
        <v>5</v>
      </c>
    </row>
    <row r="2" spans="3:72" ht="36.9" customHeight="1">
      <c r="AR2" s="189" t="s">
        <v>6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9" t="s">
        <v>7</v>
      </c>
      <c r="BT2" s="19" t="s">
        <v>8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7</v>
      </c>
      <c r="BT3" s="19" t="s">
        <v>9</v>
      </c>
    </row>
    <row r="4" spans="2:71" ht="36.9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11</v>
      </c>
      <c r="BS4" s="19" t="s">
        <v>12</v>
      </c>
    </row>
    <row r="5" spans="2:71" ht="14.4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186" t="s">
        <v>14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24"/>
      <c r="AQ5" s="26"/>
      <c r="BS5" s="19" t="s">
        <v>7</v>
      </c>
    </row>
    <row r="6" spans="2:71" ht="36.9" customHeight="1">
      <c r="B6" s="23"/>
      <c r="C6" s="24"/>
      <c r="D6" s="30" t="s">
        <v>15</v>
      </c>
      <c r="E6" s="24"/>
      <c r="F6" s="24"/>
      <c r="G6" s="24"/>
      <c r="H6" s="24"/>
      <c r="I6" s="24"/>
      <c r="J6" s="24"/>
      <c r="K6" s="188" t="s">
        <v>16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24"/>
      <c r="AQ6" s="26"/>
      <c r="BS6" s="19" t="s">
        <v>17</v>
      </c>
    </row>
    <row r="7" spans="2:71" ht="14.4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3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3</v>
      </c>
      <c r="AO7" s="24"/>
      <c r="AP7" s="24"/>
      <c r="AQ7" s="26"/>
      <c r="BS7" s="19" t="s">
        <v>20</v>
      </c>
    </row>
    <row r="8" spans="2:71" ht="14.4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29" t="s">
        <v>24</v>
      </c>
      <c r="AO8" s="24"/>
      <c r="AP8" s="24"/>
      <c r="AQ8" s="26"/>
      <c r="BS8" s="19" t="s">
        <v>25</v>
      </c>
    </row>
    <row r="9" spans="2:7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S9" s="19" t="s">
        <v>26</v>
      </c>
    </row>
    <row r="10" spans="2:71" ht="14.4" customHeight="1">
      <c r="B10" s="23"/>
      <c r="C10" s="24"/>
      <c r="D10" s="31" t="s">
        <v>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28</v>
      </c>
      <c r="AL10" s="24"/>
      <c r="AM10" s="24"/>
      <c r="AN10" s="29" t="s">
        <v>3</v>
      </c>
      <c r="AO10" s="24"/>
      <c r="AP10" s="24"/>
      <c r="AQ10" s="26"/>
      <c r="BS10" s="19" t="s">
        <v>17</v>
      </c>
    </row>
    <row r="11" spans="2:7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3</v>
      </c>
      <c r="AO11" s="24"/>
      <c r="AP11" s="24"/>
      <c r="AQ11" s="26"/>
      <c r="BS11" s="19" t="s">
        <v>17</v>
      </c>
    </row>
    <row r="12" spans="2:7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S12" s="19" t="s">
        <v>17</v>
      </c>
    </row>
    <row r="13" spans="2:71" ht="14.4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28</v>
      </c>
      <c r="AL13" s="24"/>
      <c r="AM13" s="24"/>
      <c r="AN13" s="29" t="s">
        <v>3</v>
      </c>
      <c r="AO13" s="24"/>
      <c r="AP13" s="24"/>
      <c r="AQ13" s="26"/>
      <c r="BS13" s="19" t="s">
        <v>17</v>
      </c>
    </row>
    <row r="14" spans="2:71" ht="13.2">
      <c r="B14" s="23"/>
      <c r="C14" s="24"/>
      <c r="D14" s="24"/>
      <c r="E14" s="29" t="s">
        <v>32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31" t="s">
        <v>30</v>
      </c>
      <c r="AL14" s="24"/>
      <c r="AM14" s="24"/>
      <c r="AN14" s="29" t="s">
        <v>3</v>
      </c>
      <c r="AO14" s="24"/>
      <c r="AP14" s="24"/>
      <c r="AQ14" s="26"/>
      <c r="BS14" s="19" t="s">
        <v>17</v>
      </c>
    </row>
    <row r="15" spans="2:7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S15" s="19" t="s">
        <v>4</v>
      </c>
    </row>
    <row r="16" spans="2:71" ht="14.4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28</v>
      </c>
      <c r="AL16" s="24"/>
      <c r="AM16" s="24"/>
      <c r="AN16" s="29" t="s">
        <v>3</v>
      </c>
      <c r="AO16" s="24"/>
      <c r="AP16" s="24"/>
      <c r="AQ16" s="26"/>
      <c r="BS16" s="19" t="s">
        <v>4</v>
      </c>
    </row>
    <row r="17" spans="2:7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3</v>
      </c>
      <c r="AO17" s="24"/>
      <c r="AP17" s="24"/>
      <c r="AQ17" s="26"/>
      <c r="BS17" s="19" t="s">
        <v>4</v>
      </c>
    </row>
    <row r="18" spans="2:7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S18" s="19" t="s">
        <v>7</v>
      </c>
    </row>
    <row r="19" spans="2:71" ht="14.4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S19" s="19" t="s">
        <v>7</v>
      </c>
    </row>
    <row r="20" spans="2:71" ht="63" customHeight="1">
      <c r="B20" s="23"/>
      <c r="C20" s="24"/>
      <c r="D20" s="24"/>
      <c r="E20" s="195" t="s">
        <v>36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24"/>
      <c r="AP20" s="24"/>
      <c r="AQ20" s="26"/>
      <c r="BS20" s="19" t="s">
        <v>4</v>
      </c>
    </row>
    <row r="21" spans="2:43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</row>
    <row r="22" spans="2:43" ht="6.9" customHeight="1">
      <c r="B22" s="23"/>
      <c r="C22" s="2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4"/>
      <c r="AQ22" s="26"/>
    </row>
    <row r="23" spans="2:43" s="1" customFormat="1" ht="25.95" customHeight="1">
      <c r="B23" s="33"/>
      <c r="C23" s="34"/>
      <c r="D23" s="35" t="s">
        <v>37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96">
        <f>ROUND(AG51,2)</f>
        <v>0</v>
      </c>
      <c r="AL23" s="197"/>
      <c r="AM23" s="197"/>
      <c r="AN23" s="197"/>
      <c r="AO23" s="197"/>
      <c r="AP23" s="34"/>
      <c r="AQ23" s="37"/>
    </row>
    <row r="24" spans="2:43" s="1" customFormat="1" ht="6.9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</row>
    <row r="25" spans="2:43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198" t="s">
        <v>38</v>
      </c>
      <c r="M25" s="198"/>
      <c r="N25" s="198"/>
      <c r="O25" s="198"/>
      <c r="P25" s="34"/>
      <c r="Q25" s="34"/>
      <c r="R25" s="34"/>
      <c r="S25" s="34"/>
      <c r="T25" s="34"/>
      <c r="U25" s="34"/>
      <c r="V25" s="34"/>
      <c r="W25" s="198" t="s">
        <v>39</v>
      </c>
      <c r="X25" s="198"/>
      <c r="Y25" s="198"/>
      <c r="Z25" s="198"/>
      <c r="AA25" s="198"/>
      <c r="AB25" s="198"/>
      <c r="AC25" s="198"/>
      <c r="AD25" s="198"/>
      <c r="AE25" s="198"/>
      <c r="AF25" s="34"/>
      <c r="AG25" s="34"/>
      <c r="AH25" s="34"/>
      <c r="AI25" s="34"/>
      <c r="AJ25" s="34"/>
      <c r="AK25" s="198" t="s">
        <v>40</v>
      </c>
      <c r="AL25" s="198"/>
      <c r="AM25" s="198"/>
      <c r="AN25" s="198"/>
      <c r="AO25" s="198"/>
      <c r="AP25" s="34"/>
      <c r="AQ25" s="37"/>
    </row>
    <row r="26" spans="2:43" s="2" customFormat="1" ht="14.4" customHeight="1">
      <c r="B26" s="39"/>
      <c r="C26" s="40"/>
      <c r="D26" s="41" t="s">
        <v>41</v>
      </c>
      <c r="E26" s="40"/>
      <c r="F26" s="41" t="s">
        <v>42</v>
      </c>
      <c r="G26" s="40"/>
      <c r="H26" s="40"/>
      <c r="I26" s="40"/>
      <c r="J26" s="40"/>
      <c r="K26" s="40"/>
      <c r="L26" s="185">
        <v>0.21</v>
      </c>
      <c r="M26" s="179"/>
      <c r="N26" s="179"/>
      <c r="O26" s="179"/>
      <c r="P26" s="40"/>
      <c r="Q26" s="40"/>
      <c r="R26" s="40"/>
      <c r="S26" s="40"/>
      <c r="T26" s="40"/>
      <c r="U26" s="40"/>
      <c r="V26" s="40"/>
      <c r="W26" s="178">
        <f>ROUND(AZ51,2)</f>
        <v>0</v>
      </c>
      <c r="X26" s="179"/>
      <c r="Y26" s="179"/>
      <c r="Z26" s="179"/>
      <c r="AA26" s="179"/>
      <c r="AB26" s="179"/>
      <c r="AC26" s="179"/>
      <c r="AD26" s="179"/>
      <c r="AE26" s="179"/>
      <c r="AF26" s="40"/>
      <c r="AG26" s="40"/>
      <c r="AH26" s="40"/>
      <c r="AI26" s="40"/>
      <c r="AJ26" s="40"/>
      <c r="AK26" s="178">
        <f>ROUND(AV51,2)</f>
        <v>0</v>
      </c>
      <c r="AL26" s="179"/>
      <c r="AM26" s="179"/>
      <c r="AN26" s="179"/>
      <c r="AO26" s="179"/>
      <c r="AP26" s="40"/>
      <c r="AQ26" s="42"/>
    </row>
    <row r="27" spans="2:43" s="2" customFormat="1" ht="14.4" customHeight="1">
      <c r="B27" s="39"/>
      <c r="C27" s="40"/>
      <c r="D27" s="40"/>
      <c r="E27" s="40"/>
      <c r="F27" s="41" t="s">
        <v>43</v>
      </c>
      <c r="G27" s="40"/>
      <c r="H27" s="40"/>
      <c r="I27" s="40"/>
      <c r="J27" s="40"/>
      <c r="K27" s="40"/>
      <c r="L27" s="185">
        <v>0.15</v>
      </c>
      <c r="M27" s="179"/>
      <c r="N27" s="179"/>
      <c r="O27" s="179"/>
      <c r="P27" s="40"/>
      <c r="Q27" s="40"/>
      <c r="R27" s="40"/>
      <c r="S27" s="40"/>
      <c r="T27" s="40"/>
      <c r="U27" s="40"/>
      <c r="V27" s="40"/>
      <c r="W27" s="178">
        <f>ROUND(BA51,2)</f>
        <v>0</v>
      </c>
      <c r="X27" s="179"/>
      <c r="Y27" s="179"/>
      <c r="Z27" s="179"/>
      <c r="AA27" s="179"/>
      <c r="AB27" s="179"/>
      <c r="AC27" s="179"/>
      <c r="AD27" s="179"/>
      <c r="AE27" s="179"/>
      <c r="AF27" s="40"/>
      <c r="AG27" s="40"/>
      <c r="AH27" s="40"/>
      <c r="AI27" s="40"/>
      <c r="AJ27" s="40"/>
      <c r="AK27" s="178">
        <f>ROUND(AW51,2)</f>
        <v>0</v>
      </c>
      <c r="AL27" s="179"/>
      <c r="AM27" s="179"/>
      <c r="AN27" s="179"/>
      <c r="AO27" s="179"/>
      <c r="AP27" s="40"/>
      <c r="AQ27" s="42"/>
    </row>
    <row r="28" spans="2:43" s="2" customFormat="1" ht="14.4" customHeight="1" hidden="1">
      <c r="B28" s="39"/>
      <c r="C28" s="40"/>
      <c r="D28" s="40"/>
      <c r="E28" s="40"/>
      <c r="F28" s="41" t="s">
        <v>44</v>
      </c>
      <c r="G28" s="40"/>
      <c r="H28" s="40"/>
      <c r="I28" s="40"/>
      <c r="J28" s="40"/>
      <c r="K28" s="40"/>
      <c r="L28" s="185">
        <v>0.21</v>
      </c>
      <c r="M28" s="179"/>
      <c r="N28" s="179"/>
      <c r="O28" s="179"/>
      <c r="P28" s="40"/>
      <c r="Q28" s="40"/>
      <c r="R28" s="40"/>
      <c r="S28" s="40"/>
      <c r="T28" s="40"/>
      <c r="U28" s="40"/>
      <c r="V28" s="40"/>
      <c r="W28" s="178">
        <f>ROUND(BB51,2)</f>
        <v>0</v>
      </c>
      <c r="X28" s="179"/>
      <c r="Y28" s="179"/>
      <c r="Z28" s="179"/>
      <c r="AA28" s="179"/>
      <c r="AB28" s="179"/>
      <c r="AC28" s="179"/>
      <c r="AD28" s="179"/>
      <c r="AE28" s="179"/>
      <c r="AF28" s="40"/>
      <c r="AG28" s="40"/>
      <c r="AH28" s="40"/>
      <c r="AI28" s="40"/>
      <c r="AJ28" s="40"/>
      <c r="AK28" s="178">
        <v>0</v>
      </c>
      <c r="AL28" s="179"/>
      <c r="AM28" s="179"/>
      <c r="AN28" s="179"/>
      <c r="AO28" s="179"/>
      <c r="AP28" s="40"/>
      <c r="AQ28" s="42"/>
    </row>
    <row r="29" spans="2:43" s="2" customFormat="1" ht="14.4" customHeight="1" hidden="1">
      <c r="B29" s="39"/>
      <c r="C29" s="40"/>
      <c r="D29" s="40"/>
      <c r="E29" s="40"/>
      <c r="F29" s="41" t="s">
        <v>45</v>
      </c>
      <c r="G29" s="40"/>
      <c r="H29" s="40"/>
      <c r="I29" s="40"/>
      <c r="J29" s="40"/>
      <c r="K29" s="40"/>
      <c r="L29" s="185">
        <v>0.15</v>
      </c>
      <c r="M29" s="179"/>
      <c r="N29" s="179"/>
      <c r="O29" s="179"/>
      <c r="P29" s="40"/>
      <c r="Q29" s="40"/>
      <c r="R29" s="40"/>
      <c r="S29" s="40"/>
      <c r="T29" s="40"/>
      <c r="U29" s="40"/>
      <c r="V29" s="40"/>
      <c r="W29" s="178">
        <f>ROUND(BC51,2)</f>
        <v>0</v>
      </c>
      <c r="X29" s="179"/>
      <c r="Y29" s="179"/>
      <c r="Z29" s="179"/>
      <c r="AA29" s="179"/>
      <c r="AB29" s="179"/>
      <c r="AC29" s="179"/>
      <c r="AD29" s="179"/>
      <c r="AE29" s="179"/>
      <c r="AF29" s="40"/>
      <c r="AG29" s="40"/>
      <c r="AH29" s="40"/>
      <c r="AI29" s="40"/>
      <c r="AJ29" s="40"/>
      <c r="AK29" s="178">
        <v>0</v>
      </c>
      <c r="AL29" s="179"/>
      <c r="AM29" s="179"/>
      <c r="AN29" s="179"/>
      <c r="AO29" s="179"/>
      <c r="AP29" s="40"/>
      <c r="AQ29" s="42"/>
    </row>
    <row r="30" spans="2:43" s="2" customFormat="1" ht="14.4" customHeight="1" hidden="1">
      <c r="B30" s="39"/>
      <c r="C30" s="40"/>
      <c r="D30" s="40"/>
      <c r="E30" s="40"/>
      <c r="F30" s="41" t="s">
        <v>46</v>
      </c>
      <c r="G30" s="40"/>
      <c r="H30" s="40"/>
      <c r="I30" s="40"/>
      <c r="J30" s="40"/>
      <c r="K30" s="40"/>
      <c r="L30" s="185">
        <v>0</v>
      </c>
      <c r="M30" s="179"/>
      <c r="N30" s="179"/>
      <c r="O30" s="179"/>
      <c r="P30" s="40"/>
      <c r="Q30" s="40"/>
      <c r="R30" s="40"/>
      <c r="S30" s="40"/>
      <c r="T30" s="40"/>
      <c r="U30" s="40"/>
      <c r="V30" s="40"/>
      <c r="W30" s="178">
        <f>ROUND(BD51,2)</f>
        <v>0</v>
      </c>
      <c r="X30" s="179"/>
      <c r="Y30" s="179"/>
      <c r="Z30" s="179"/>
      <c r="AA30" s="179"/>
      <c r="AB30" s="179"/>
      <c r="AC30" s="179"/>
      <c r="AD30" s="179"/>
      <c r="AE30" s="179"/>
      <c r="AF30" s="40"/>
      <c r="AG30" s="40"/>
      <c r="AH30" s="40"/>
      <c r="AI30" s="40"/>
      <c r="AJ30" s="40"/>
      <c r="AK30" s="178">
        <v>0</v>
      </c>
      <c r="AL30" s="179"/>
      <c r="AM30" s="179"/>
      <c r="AN30" s="179"/>
      <c r="AO30" s="179"/>
      <c r="AP30" s="40"/>
      <c r="AQ30" s="42"/>
    </row>
    <row r="31" spans="2:43" s="1" customFormat="1" ht="6.9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</row>
    <row r="32" spans="2:43" s="1" customFormat="1" ht="25.95" customHeight="1">
      <c r="B32" s="33"/>
      <c r="C32" s="43"/>
      <c r="D32" s="44" t="s">
        <v>47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48</v>
      </c>
      <c r="U32" s="45"/>
      <c r="V32" s="45"/>
      <c r="W32" s="45"/>
      <c r="X32" s="180" t="s">
        <v>49</v>
      </c>
      <c r="Y32" s="181"/>
      <c r="Z32" s="181"/>
      <c r="AA32" s="181"/>
      <c r="AB32" s="181"/>
      <c r="AC32" s="45"/>
      <c r="AD32" s="45"/>
      <c r="AE32" s="45"/>
      <c r="AF32" s="45"/>
      <c r="AG32" s="45"/>
      <c r="AH32" s="45"/>
      <c r="AI32" s="45"/>
      <c r="AJ32" s="45"/>
      <c r="AK32" s="182">
        <f>SUM(AK23:AK30)</f>
        <v>0</v>
      </c>
      <c r="AL32" s="181"/>
      <c r="AM32" s="181"/>
      <c r="AN32" s="181"/>
      <c r="AO32" s="183"/>
      <c r="AP32" s="43"/>
      <c r="AQ32" s="47"/>
    </row>
    <row r="33" spans="2:43" s="1" customFormat="1" ht="6.9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" customHeight="1">
      <c r="B39" s="33"/>
      <c r="C39" s="53" t="s">
        <v>50</v>
      </c>
      <c r="AR39" s="33"/>
    </row>
    <row r="40" spans="2:44" s="1" customFormat="1" ht="6.9" customHeight="1">
      <c r="B40" s="33"/>
      <c r="AR40" s="33"/>
    </row>
    <row r="41" spans="2:44" s="3" customFormat="1" ht="14.4" customHeight="1">
      <c r="B41" s="54"/>
      <c r="C41" s="55" t="s">
        <v>13</v>
      </c>
      <c r="L41" s="3" t="str">
        <f>K5</f>
        <v>999206</v>
      </c>
      <c r="AR41" s="54"/>
    </row>
    <row r="42" spans="2:44" s="4" customFormat="1" ht="36.9" customHeight="1">
      <c r="B42" s="56"/>
      <c r="C42" s="57" t="s">
        <v>15</v>
      </c>
      <c r="L42" s="163" t="str">
        <f>K6</f>
        <v>Stavební úpravy a obnova technolog.vybavení kuchyně v pav.D</v>
      </c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R42" s="56"/>
    </row>
    <row r="43" spans="2:44" s="1" customFormat="1" ht="6.9" customHeight="1">
      <c r="B43" s="33"/>
      <c r="AR43" s="33"/>
    </row>
    <row r="44" spans="2:44" s="1" customFormat="1" ht="13.2">
      <c r="B44" s="33"/>
      <c r="C44" s="55" t="s">
        <v>21</v>
      </c>
      <c r="L44" s="58" t="str">
        <f>IF(K8="","",K8)</f>
        <v>Karlovy Vary</v>
      </c>
      <c r="AI44" s="55" t="s">
        <v>23</v>
      </c>
      <c r="AM44" s="172" t="str">
        <f>IF(AN8="","",AN8)</f>
        <v>25. 7. 2018</v>
      </c>
      <c r="AN44" s="172"/>
      <c r="AR44" s="33"/>
    </row>
    <row r="45" spans="2:44" s="1" customFormat="1" ht="6.9" customHeight="1">
      <c r="B45" s="33"/>
      <c r="AR45" s="33"/>
    </row>
    <row r="46" spans="2:56" s="1" customFormat="1" ht="13.2">
      <c r="B46" s="33"/>
      <c r="C46" s="55" t="s">
        <v>27</v>
      </c>
      <c r="L46" s="3" t="str">
        <f>IF(E11="","",E11)</f>
        <v>Domov mládeže, Lidická 38, K.Vary</v>
      </c>
      <c r="AI46" s="55" t="s">
        <v>33</v>
      </c>
      <c r="AM46" s="173" t="str">
        <f>IF(E17="","",E17)</f>
        <v>Ing.Roman Gajdoš</v>
      </c>
      <c r="AN46" s="173"/>
      <c r="AO46" s="173"/>
      <c r="AP46" s="173"/>
      <c r="AR46" s="33"/>
      <c r="AS46" s="191" t="s">
        <v>51</v>
      </c>
      <c r="AT46" s="192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3.2">
      <c r="B47" s="33"/>
      <c r="C47" s="55" t="s">
        <v>31</v>
      </c>
      <c r="L47" s="3" t="str">
        <f>IF(E14="","",E14)</f>
        <v xml:space="preserve"> </v>
      </c>
      <c r="AR47" s="33"/>
      <c r="AS47" s="193"/>
      <c r="AT47" s="194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8" customHeight="1">
      <c r="B48" s="33"/>
      <c r="AR48" s="33"/>
      <c r="AS48" s="193"/>
      <c r="AT48" s="194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2:56" s="1" customFormat="1" ht="29.25" customHeight="1">
      <c r="B49" s="33"/>
      <c r="C49" s="165" t="s">
        <v>52</v>
      </c>
      <c r="D49" s="166"/>
      <c r="E49" s="166"/>
      <c r="F49" s="166"/>
      <c r="G49" s="166"/>
      <c r="H49" s="63"/>
      <c r="I49" s="167" t="s">
        <v>53</v>
      </c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8" t="s">
        <v>54</v>
      </c>
      <c r="AH49" s="166"/>
      <c r="AI49" s="166"/>
      <c r="AJ49" s="166"/>
      <c r="AK49" s="166"/>
      <c r="AL49" s="166"/>
      <c r="AM49" s="166"/>
      <c r="AN49" s="167" t="s">
        <v>55</v>
      </c>
      <c r="AO49" s="166"/>
      <c r="AP49" s="166"/>
      <c r="AQ49" s="64" t="s">
        <v>56</v>
      </c>
      <c r="AR49" s="33"/>
      <c r="AS49" s="65" t="s">
        <v>57</v>
      </c>
      <c r="AT49" s="66" t="s">
        <v>58</v>
      </c>
      <c r="AU49" s="66" t="s">
        <v>59</v>
      </c>
      <c r="AV49" s="66" t="s">
        <v>60</v>
      </c>
      <c r="AW49" s="66" t="s">
        <v>61</v>
      </c>
      <c r="AX49" s="66" t="s">
        <v>62</v>
      </c>
      <c r="AY49" s="66" t="s">
        <v>63</v>
      </c>
      <c r="AZ49" s="66" t="s">
        <v>64</v>
      </c>
      <c r="BA49" s="66" t="s">
        <v>65</v>
      </c>
      <c r="BB49" s="66" t="s">
        <v>66</v>
      </c>
      <c r="BC49" s="66" t="s">
        <v>67</v>
      </c>
      <c r="BD49" s="67" t="s">
        <v>68</v>
      </c>
    </row>
    <row r="50" spans="2:56" s="1" customFormat="1" ht="10.8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" customHeight="1">
      <c r="B51" s="56"/>
      <c r="C51" s="69" t="s">
        <v>69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177">
        <f>ROUND(AG52,2)</f>
        <v>0</v>
      </c>
      <c r="AH51" s="177"/>
      <c r="AI51" s="177"/>
      <c r="AJ51" s="177"/>
      <c r="AK51" s="177"/>
      <c r="AL51" s="177"/>
      <c r="AM51" s="177"/>
      <c r="AN51" s="184">
        <f>SUM(AG51,AT51)</f>
        <v>0</v>
      </c>
      <c r="AO51" s="184"/>
      <c r="AP51" s="184"/>
      <c r="AQ51" s="71" t="s">
        <v>3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 aca="true" t="shared" si="0" ref="AZ51:BD52">ROUND(AZ52,2)</f>
        <v>0</v>
      </c>
      <c r="BA51" s="73">
        <f t="shared" si="0"/>
        <v>0</v>
      </c>
      <c r="BB51" s="73">
        <f t="shared" si="0"/>
        <v>0</v>
      </c>
      <c r="BC51" s="73">
        <f t="shared" si="0"/>
        <v>0</v>
      </c>
      <c r="BD51" s="75">
        <f t="shared" si="0"/>
        <v>0</v>
      </c>
      <c r="BS51" s="57" t="s">
        <v>70</v>
      </c>
      <c r="BT51" s="57" t="s">
        <v>71</v>
      </c>
      <c r="BU51" s="76" t="s">
        <v>72</v>
      </c>
      <c r="BV51" s="57" t="s">
        <v>73</v>
      </c>
      <c r="BW51" s="57" t="s">
        <v>5</v>
      </c>
      <c r="BX51" s="57" t="s">
        <v>74</v>
      </c>
      <c r="CL51" s="57" t="s">
        <v>3</v>
      </c>
    </row>
    <row r="52" spans="2:91" s="5" customFormat="1" ht="28.8" customHeight="1">
      <c r="B52" s="77"/>
      <c r="C52" s="78"/>
      <c r="D52" s="169" t="s">
        <v>75</v>
      </c>
      <c r="E52" s="169"/>
      <c r="F52" s="169"/>
      <c r="G52" s="169"/>
      <c r="H52" s="169"/>
      <c r="I52" s="79"/>
      <c r="J52" s="169" t="s">
        <v>76</v>
      </c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76">
        <f>ROUND(AG53,2)</f>
        <v>0</v>
      </c>
      <c r="AH52" s="175"/>
      <c r="AI52" s="175"/>
      <c r="AJ52" s="175"/>
      <c r="AK52" s="175"/>
      <c r="AL52" s="175"/>
      <c r="AM52" s="175"/>
      <c r="AN52" s="174">
        <f>SUM(AG52,AT52)</f>
        <v>0</v>
      </c>
      <c r="AO52" s="175"/>
      <c r="AP52" s="175"/>
      <c r="AQ52" s="80" t="s">
        <v>77</v>
      </c>
      <c r="AR52" s="77"/>
      <c r="AS52" s="81">
        <f>ROUND(AS53,2)</f>
        <v>0</v>
      </c>
      <c r="AT52" s="82">
        <f>ROUND(SUM(AV52:AW52),2)</f>
        <v>0</v>
      </c>
      <c r="AU52" s="83">
        <f>ROUND(AU53,5)</f>
        <v>0</v>
      </c>
      <c r="AV52" s="82">
        <f>ROUND(AZ52*L26,2)</f>
        <v>0</v>
      </c>
      <c r="AW52" s="82">
        <f>ROUND(BA52*L27,2)</f>
        <v>0</v>
      </c>
      <c r="AX52" s="82">
        <f>ROUND(BB52*L26,2)</f>
        <v>0</v>
      </c>
      <c r="AY52" s="82">
        <f>ROUND(BC52*L27,2)</f>
        <v>0</v>
      </c>
      <c r="AZ52" s="82">
        <f t="shared" si="0"/>
        <v>0</v>
      </c>
      <c r="BA52" s="82">
        <f t="shared" si="0"/>
        <v>0</v>
      </c>
      <c r="BB52" s="82">
        <f t="shared" si="0"/>
        <v>0</v>
      </c>
      <c r="BC52" s="82">
        <f t="shared" si="0"/>
        <v>0</v>
      </c>
      <c r="BD52" s="84">
        <f t="shared" si="0"/>
        <v>0</v>
      </c>
      <c r="BS52" s="85" t="s">
        <v>70</v>
      </c>
      <c r="BT52" s="85" t="s">
        <v>20</v>
      </c>
      <c r="BU52" s="85" t="s">
        <v>72</v>
      </c>
      <c r="BV52" s="85" t="s">
        <v>73</v>
      </c>
      <c r="BW52" s="85" t="s">
        <v>78</v>
      </c>
      <c r="BX52" s="85" t="s">
        <v>5</v>
      </c>
      <c r="CL52" s="85" t="s">
        <v>3</v>
      </c>
      <c r="CM52" s="85" t="s">
        <v>79</v>
      </c>
    </row>
    <row r="53" spans="1:90" s="6" customFormat="1" ht="28.8" customHeight="1">
      <c r="A53" s="86" t="s">
        <v>80</v>
      </c>
      <c r="B53" s="87"/>
      <c r="C53" s="88"/>
      <c r="D53" s="88"/>
      <c r="E53" s="162" t="s">
        <v>81</v>
      </c>
      <c r="F53" s="162"/>
      <c r="G53" s="162"/>
      <c r="H53" s="162"/>
      <c r="I53" s="162"/>
      <c r="J53" s="88"/>
      <c r="K53" s="162" t="s">
        <v>76</v>
      </c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70">
        <f>'VN - Vybavení jídelny náb...'!J29</f>
        <v>0</v>
      </c>
      <c r="AH53" s="171"/>
      <c r="AI53" s="171"/>
      <c r="AJ53" s="171"/>
      <c r="AK53" s="171"/>
      <c r="AL53" s="171"/>
      <c r="AM53" s="171"/>
      <c r="AN53" s="170">
        <f>SUM(AG53,AT53)</f>
        <v>0</v>
      </c>
      <c r="AO53" s="171"/>
      <c r="AP53" s="171"/>
      <c r="AQ53" s="89" t="s">
        <v>82</v>
      </c>
      <c r="AR53" s="87"/>
      <c r="AS53" s="90">
        <v>0</v>
      </c>
      <c r="AT53" s="91">
        <f>ROUND(SUM(AV53:AW53),2)</f>
        <v>0</v>
      </c>
      <c r="AU53" s="92">
        <f>'VN - Vybavení jídelny náb...'!P83</f>
        <v>0</v>
      </c>
      <c r="AV53" s="91">
        <f>'VN - Vybavení jídelny náb...'!J32</f>
        <v>0</v>
      </c>
      <c r="AW53" s="91">
        <f>'VN - Vybavení jídelny náb...'!J33</f>
        <v>0</v>
      </c>
      <c r="AX53" s="91">
        <f>'VN - Vybavení jídelny náb...'!J34</f>
        <v>0</v>
      </c>
      <c r="AY53" s="91">
        <f>'VN - Vybavení jídelny náb...'!J35</f>
        <v>0</v>
      </c>
      <c r="AZ53" s="91">
        <f>'VN - Vybavení jídelny náb...'!F32</f>
        <v>0</v>
      </c>
      <c r="BA53" s="91">
        <f>'VN - Vybavení jídelny náb...'!F33</f>
        <v>0</v>
      </c>
      <c r="BB53" s="91">
        <f>'VN - Vybavení jídelny náb...'!F34</f>
        <v>0</v>
      </c>
      <c r="BC53" s="91">
        <f>'VN - Vybavení jídelny náb...'!F35</f>
        <v>0</v>
      </c>
      <c r="BD53" s="93">
        <f>'VN - Vybavení jídelny náb...'!F36</f>
        <v>0</v>
      </c>
      <c r="BT53" s="94" t="s">
        <v>79</v>
      </c>
      <c r="BV53" s="94" t="s">
        <v>73</v>
      </c>
      <c r="BW53" s="94" t="s">
        <v>83</v>
      </c>
      <c r="BX53" s="94" t="s">
        <v>78</v>
      </c>
      <c r="CL53" s="94" t="s">
        <v>3</v>
      </c>
    </row>
    <row r="54" spans="2:44" s="1" customFormat="1" ht="30" customHeight="1">
      <c r="B54" s="33"/>
      <c r="AR54" s="33"/>
    </row>
    <row r="55" spans="2:44" s="1" customFormat="1" ht="6.9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mergeCells count="43">
    <mergeCell ref="L29:O29"/>
    <mergeCell ref="L25:O25"/>
    <mergeCell ref="L26:O26"/>
    <mergeCell ref="L27:O27"/>
    <mergeCell ref="L28:O28"/>
    <mergeCell ref="AN51:AP51"/>
    <mergeCell ref="L30:O30"/>
    <mergeCell ref="K5:AO5"/>
    <mergeCell ref="K6:AO6"/>
    <mergeCell ref="AR2:BE2"/>
    <mergeCell ref="AS46:AT48"/>
    <mergeCell ref="E20:AN20"/>
    <mergeCell ref="AK23:AO23"/>
    <mergeCell ref="W25:AE25"/>
    <mergeCell ref="AK25:AO25"/>
    <mergeCell ref="W26:AE26"/>
    <mergeCell ref="AK26:AO26"/>
    <mergeCell ref="W27:AE27"/>
    <mergeCell ref="AK27:AO27"/>
    <mergeCell ref="W28:AE28"/>
    <mergeCell ref="AK28:AO28"/>
    <mergeCell ref="AK29:AO29"/>
    <mergeCell ref="W30:AE30"/>
    <mergeCell ref="AK30:AO30"/>
    <mergeCell ref="X32:AB32"/>
    <mergeCell ref="AK32:AO32"/>
    <mergeCell ref="W29:AE29"/>
    <mergeCell ref="E53:I53"/>
    <mergeCell ref="K53:AF53"/>
    <mergeCell ref="L42:AO42"/>
    <mergeCell ref="C49:G49"/>
    <mergeCell ref="I49:AF49"/>
    <mergeCell ref="AG49:AM49"/>
    <mergeCell ref="D52:H52"/>
    <mergeCell ref="J52:AF52"/>
    <mergeCell ref="AN53:AP53"/>
    <mergeCell ref="AM44:AN44"/>
    <mergeCell ref="AM46:AP46"/>
    <mergeCell ref="AN49:AP49"/>
    <mergeCell ref="AN52:AP52"/>
    <mergeCell ref="AG52:AM52"/>
    <mergeCell ref="AG53:AM53"/>
    <mergeCell ref="AG51:AM51"/>
  </mergeCells>
  <hyperlinks>
    <hyperlink ref="K1:S1" location="C2" display="1) Rekapitulace stavby"/>
    <hyperlink ref="W1:AI1" location="C51" display="2) Rekapitulace objektů stavby a soupisů prací"/>
    <hyperlink ref="A53" location="'VN - Vybavení jídelny náb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tabSelected="1" workbookViewId="0" topLeftCell="A1">
      <pane ySplit="1" topLeftCell="A70" activePane="bottomLeft" state="frozen"/>
      <selection pane="bottomLeft" activeCell="I85" sqref="I85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95"/>
      <c r="B1" s="12"/>
      <c r="C1" s="12"/>
      <c r="D1" s="13" t="s">
        <v>1</v>
      </c>
      <c r="E1" s="12"/>
      <c r="F1" s="96" t="s">
        <v>84</v>
      </c>
      <c r="G1" s="200" t="s">
        <v>85</v>
      </c>
      <c r="H1" s="200"/>
      <c r="I1" s="12"/>
      <c r="J1" s="96" t="s">
        <v>143</v>
      </c>
      <c r="K1" s="13"/>
      <c r="L1" s="96"/>
      <c r="M1" s="96"/>
      <c r="N1" s="96"/>
      <c r="O1" s="96"/>
      <c r="P1" s="96"/>
      <c r="Q1" s="96"/>
      <c r="R1" s="96"/>
      <c r="S1" s="96"/>
      <c r="T1" s="96"/>
      <c r="U1" s="97"/>
      <c r="V1" s="9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189" t="s">
        <v>6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9" t="s">
        <v>83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79</v>
      </c>
    </row>
    <row r="4" spans="2:46" ht="36.9" customHeight="1">
      <c r="B4" s="23"/>
      <c r="C4" s="24"/>
      <c r="D4" s="25" t="s">
        <v>86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14.4" customHeight="1">
      <c r="B7" s="23"/>
      <c r="C7" s="24"/>
      <c r="D7" s="24"/>
      <c r="E7" s="201" t="str">
        <f>'Rekapitulace dodávky'!K6</f>
        <v>Stavební úpravy a obnova technolog.vybavení kuchyně v pav.D</v>
      </c>
      <c r="F7" s="207"/>
      <c r="G7" s="207"/>
      <c r="H7" s="207"/>
      <c r="I7" s="24"/>
      <c r="J7" s="24"/>
      <c r="K7" s="26"/>
    </row>
    <row r="8" spans="2:11" ht="13.2">
      <c r="B8" s="23"/>
      <c r="C8" s="24"/>
      <c r="D8" s="31" t="s">
        <v>87</v>
      </c>
      <c r="E8" s="24"/>
      <c r="F8" s="24"/>
      <c r="G8" s="24"/>
      <c r="H8" s="24"/>
      <c r="I8" s="24"/>
      <c r="J8" s="24"/>
      <c r="K8" s="26"/>
    </row>
    <row r="9" spans="2:11" s="1" customFormat="1" ht="14.4" customHeight="1">
      <c r="B9" s="33"/>
      <c r="C9" s="34"/>
      <c r="D9" s="34"/>
      <c r="E9" s="201" t="s">
        <v>88</v>
      </c>
      <c r="F9" s="202"/>
      <c r="G9" s="202"/>
      <c r="H9" s="202"/>
      <c r="I9" s="34"/>
      <c r="J9" s="34"/>
      <c r="K9" s="37"/>
    </row>
    <row r="10" spans="2:11" s="1" customFormat="1" ht="13.2">
      <c r="B10" s="33"/>
      <c r="C10" s="34"/>
      <c r="D10" s="31" t="s">
        <v>89</v>
      </c>
      <c r="E10" s="34"/>
      <c r="F10" s="34"/>
      <c r="G10" s="34"/>
      <c r="H10" s="34"/>
      <c r="I10" s="34"/>
      <c r="J10" s="34"/>
      <c r="K10" s="37"/>
    </row>
    <row r="11" spans="2:11" s="1" customFormat="1" ht="36.9" customHeight="1">
      <c r="B11" s="33"/>
      <c r="C11" s="34"/>
      <c r="D11" s="34"/>
      <c r="E11" s="203" t="s">
        <v>90</v>
      </c>
      <c r="F11" s="202"/>
      <c r="G11" s="202"/>
      <c r="H11" s="202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" customHeight="1">
      <c r="B14" s="33"/>
      <c r="C14" s="34"/>
      <c r="D14" s="31" t="s">
        <v>21</v>
      </c>
      <c r="E14" s="34"/>
      <c r="F14" s="29" t="s">
        <v>22</v>
      </c>
      <c r="G14" s="34"/>
      <c r="H14" s="34"/>
      <c r="I14" s="31" t="s">
        <v>23</v>
      </c>
      <c r="J14" s="98" t="str">
        <f>'Rekapitulace dodávky'!AN8</f>
        <v>25. 7. 2018</v>
      </c>
      <c r="K14" s="37"/>
    </row>
    <row r="15" spans="2:11" s="1" customFormat="1" ht="10.8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" customHeight="1">
      <c r="B16" s="33"/>
      <c r="C16" s="34"/>
      <c r="D16" s="31" t="s">
        <v>27</v>
      </c>
      <c r="E16" s="34"/>
      <c r="F16" s="34"/>
      <c r="G16" s="34"/>
      <c r="H16" s="34"/>
      <c r="I16" s="31" t="s">
        <v>28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29</v>
      </c>
      <c r="F17" s="34"/>
      <c r="G17" s="34"/>
      <c r="H17" s="34"/>
      <c r="I17" s="31" t="s">
        <v>30</v>
      </c>
      <c r="J17" s="29" t="s">
        <v>3</v>
      </c>
      <c r="K17" s="37"/>
    </row>
    <row r="18" spans="2:11" s="1" customFormat="1" ht="6.9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" customHeight="1">
      <c r="B19" s="33"/>
      <c r="C19" s="34"/>
      <c r="D19" s="31" t="s">
        <v>31</v>
      </c>
      <c r="E19" s="34"/>
      <c r="F19" s="34"/>
      <c r="G19" s="34"/>
      <c r="H19" s="34"/>
      <c r="I19" s="31" t="s">
        <v>28</v>
      </c>
      <c r="J19" s="29" t="str">
        <f>IF('Rekapitulace dodávky'!AN13="Vyplň údaj","",IF('Rekapitulace dodávky'!AN13="","",'Rekapitulace dodávky'!AN13))</f>
        <v/>
      </c>
      <c r="K19" s="37"/>
    </row>
    <row r="20" spans="2:11" s="1" customFormat="1" ht="18" customHeight="1">
      <c r="B20" s="33"/>
      <c r="C20" s="34"/>
      <c r="D20" s="34"/>
      <c r="E20" s="29" t="str">
        <f>IF('Rekapitulace dodávky'!E14="Vyplň údaj","",IF('Rekapitulace dodávky'!E14="","",'Rekapitulace dodávky'!E14))</f>
        <v xml:space="preserve"> </v>
      </c>
      <c r="F20" s="34"/>
      <c r="G20" s="34"/>
      <c r="H20" s="34"/>
      <c r="I20" s="31" t="s">
        <v>30</v>
      </c>
      <c r="J20" s="29" t="str">
        <f>IF('Rekapitulace dodávky'!AN14="Vyplň údaj","",IF('Rekapitulace dodávky'!AN14="","",'Rekapitulace dodávky'!AN14))</f>
        <v/>
      </c>
      <c r="K20" s="37"/>
    </row>
    <row r="21" spans="2:11" s="1" customFormat="1" ht="6.9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" customHeight="1">
      <c r="B22" s="33"/>
      <c r="C22" s="34"/>
      <c r="D22" s="31" t="s">
        <v>33</v>
      </c>
      <c r="E22" s="34"/>
      <c r="F22" s="34"/>
      <c r="G22" s="34"/>
      <c r="H22" s="34"/>
      <c r="I22" s="31" t="s">
        <v>28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34</v>
      </c>
      <c r="F23" s="34"/>
      <c r="G23" s="34"/>
      <c r="H23" s="34"/>
      <c r="I23" s="31" t="s">
        <v>30</v>
      </c>
      <c r="J23" s="29" t="s">
        <v>3</v>
      </c>
      <c r="K23" s="37"/>
    </row>
    <row r="24" spans="2:11" s="1" customFormat="1" ht="6.9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" customHeight="1">
      <c r="B25" s="33"/>
      <c r="C25" s="34"/>
      <c r="D25" s="31" t="s">
        <v>35</v>
      </c>
      <c r="E25" s="34"/>
      <c r="F25" s="34"/>
      <c r="G25" s="34"/>
      <c r="H25" s="34"/>
      <c r="I25" s="34"/>
      <c r="J25" s="34"/>
      <c r="K25" s="37"/>
    </row>
    <row r="26" spans="2:11" s="7" customFormat="1" ht="14.4" customHeight="1">
      <c r="B26" s="99"/>
      <c r="C26" s="100"/>
      <c r="D26" s="100"/>
      <c r="E26" s="195" t="s">
        <v>3</v>
      </c>
      <c r="F26" s="195"/>
      <c r="G26" s="195"/>
      <c r="H26" s="195"/>
      <c r="I26" s="100"/>
      <c r="J26" s="100"/>
      <c r="K26" s="101"/>
    </row>
    <row r="27" spans="2:11" s="1" customFormat="1" ht="6.9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2"/>
    </row>
    <row r="29" spans="2:11" s="1" customFormat="1" ht="25.35" customHeight="1">
      <c r="B29" s="33"/>
      <c r="C29" s="34"/>
      <c r="D29" s="103" t="s">
        <v>37</v>
      </c>
      <c r="E29" s="34"/>
      <c r="F29" s="34"/>
      <c r="G29" s="34"/>
      <c r="H29" s="34"/>
      <c r="I29" s="34"/>
      <c r="J29" s="104">
        <f>ROUND(J83,2)</f>
        <v>0</v>
      </c>
      <c r="K29" s="37"/>
    </row>
    <row r="30" spans="2:11" s="1" customFormat="1" ht="6.9" customHeight="1">
      <c r="B30" s="33"/>
      <c r="C30" s="34"/>
      <c r="D30" s="60"/>
      <c r="E30" s="60"/>
      <c r="F30" s="60"/>
      <c r="G30" s="60"/>
      <c r="H30" s="60"/>
      <c r="I30" s="60"/>
      <c r="J30" s="60"/>
      <c r="K30" s="102"/>
    </row>
    <row r="31" spans="2:11" s="1" customFormat="1" ht="14.4" customHeight="1">
      <c r="B31" s="33"/>
      <c r="C31" s="34"/>
      <c r="D31" s="34"/>
      <c r="E31" s="34"/>
      <c r="F31" s="38" t="s">
        <v>39</v>
      </c>
      <c r="G31" s="34"/>
      <c r="H31" s="34"/>
      <c r="I31" s="38" t="s">
        <v>38</v>
      </c>
      <c r="J31" s="38" t="s">
        <v>40</v>
      </c>
      <c r="K31" s="37"/>
    </row>
    <row r="32" spans="2:11" s="1" customFormat="1" ht="14.4" customHeight="1">
      <c r="B32" s="33"/>
      <c r="C32" s="34"/>
      <c r="D32" s="41" t="s">
        <v>41</v>
      </c>
      <c r="E32" s="41" t="s">
        <v>42</v>
      </c>
      <c r="F32" s="105">
        <f>ROUND(SUM(BE83:BE96),2)</f>
        <v>0</v>
      </c>
      <c r="G32" s="34"/>
      <c r="H32" s="34"/>
      <c r="I32" s="106">
        <v>0.21</v>
      </c>
      <c r="J32" s="105">
        <f>ROUND(ROUND((SUM(BE83:BE96)),2)*I32,2)</f>
        <v>0</v>
      </c>
      <c r="K32" s="37"/>
    </row>
    <row r="33" spans="2:11" s="1" customFormat="1" ht="14.4" customHeight="1">
      <c r="B33" s="33"/>
      <c r="C33" s="34"/>
      <c r="D33" s="34"/>
      <c r="E33" s="41" t="s">
        <v>43</v>
      </c>
      <c r="F33" s="105">
        <f>ROUND(SUM(BF83:BF96),2)</f>
        <v>0</v>
      </c>
      <c r="G33" s="34"/>
      <c r="H33" s="34"/>
      <c r="I33" s="106">
        <v>0.15</v>
      </c>
      <c r="J33" s="105">
        <f>ROUND(ROUND((SUM(BF83:BF96)),2)*I33,2)</f>
        <v>0</v>
      </c>
      <c r="K33" s="37"/>
    </row>
    <row r="34" spans="2:11" s="1" customFormat="1" ht="14.4" customHeight="1" hidden="1">
      <c r="B34" s="33"/>
      <c r="C34" s="34"/>
      <c r="D34" s="34"/>
      <c r="E34" s="41" t="s">
        <v>44</v>
      </c>
      <c r="F34" s="105">
        <f>ROUND(SUM(BG83:BG96),2)</f>
        <v>0</v>
      </c>
      <c r="G34" s="34"/>
      <c r="H34" s="34"/>
      <c r="I34" s="106">
        <v>0.21</v>
      </c>
      <c r="J34" s="105">
        <v>0</v>
      </c>
      <c r="K34" s="37"/>
    </row>
    <row r="35" spans="2:11" s="1" customFormat="1" ht="14.4" customHeight="1" hidden="1">
      <c r="B35" s="33"/>
      <c r="C35" s="34"/>
      <c r="D35" s="34"/>
      <c r="E35" s="41" t="s">
        <v>45</v>
      </c>
      <c r="F35" s="105">
        <f>ROUND(SUM(BH83:BH96),2)</f>
        <v>0</v>
      </c>
      <c r="G35" s="34"/>
      <c r="H35" s="34"/>
      <c r="I35" s="106">
        <v>0.15</v>
      </c>
      <c r="J35" s="105">
        <v>0</v>
      </c>
      <c r="K35" s="37"/>
    </row>
    <row r="36" spans="2:11" s="1" customFormat="1" ht="14.4" customHeight="1" hidden="1">
      <c r="B36" s="33"/>
      <c r="C36" s="34"/>
      <c r="D36" s="34"/>
      <c r="E36" s="41" t="s">
        <v>46</v>
      </c>
      <c r="F36" s="105">
        <f>ROUND(SUM(BI83:BI96),2)</f>
        <v>0</v>
      </c>
      <c r="G36" s="34"/>
      <c r="H36" s="34"/>
      <c r="I36" s="106">
        <v>0</v>
      </c>
      <c r="J36" s="105">
        <v>0</v>
      </c>
      <c r="K36" s="37"/>
    </row>
    <row r="37" spans="2:11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7"/>
      <c r="D38" s="108" t="s">
        <v>47</v>
      </c>
      <c r="E38" s="63"/>
      <c r="F38" s="63"/>
      <c r="G38" s="109" t="s">
        <v>48</v>
      </c>
      <c r="H38" s="110" t="s">
        <v>49</v>
      </c>
      <c r="I38" s="63"/>
      <c r="J38" s="111">
        <f>SUM(J29:J36)</f>
        <v>0</v>
      </c>
      <c r="K38" s="112"/>
    </row>
    <row r="39" spans="2:11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" customHeight="1">
      <c r="B43" s="51"/>
      <c r="C43" s="52"/>
      <c r="D43" s="52"/>
      <c r="E43" s="52"/>
      <c r="F43" s="52"/>
      <c r="G43" s="52"/>
      <c r="H43" s="52"/>
      <c r="I43" s="52"/>
      <c r="J43" s="52"/>
      <c r="K43" s="113"/>
    </row>
    <row r="44" spans="2:11" s="1" customFormat="1" ht="36.9" customHeight="1">
      <c r="B44" s="33"/>
      <c r="C44" s="25" t="s">
        <v>91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14.4" customHeight="1">
      <c r="B47" s="33"/>
      <c r="C47" s="34"/>
      <c r="D47" s="34"/>
      <c r="E47" s="201" t="str">
        <f>E7</f>
        <v>Stavební úpravy a obnova technolog.vybavení kuchyně v pav.D</v>
      </c>
      <c r="F47" s="207"/>
      <c r="G47" s="207"/>
      <c r="H47" s="207"/>
      <c r="I47" s="34"/>
      <c r="J47" s="34"/>
      <c r="K47" s="37"/>
    </row>
    <row r="48" spans="2:11" ht="13.2">
      <c r="B48" s="23"/>
      <c r="C48" s="31" t="s">
        <v>87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14.4" customHeight="1">
      <c r="B49" s="33"/>
      <c r="C49" s="34"/>
      <c r="D49" s="34"/>
      <c r="E49" s="201" t="s">
        <v>88</v>
      </c>
      <c r="F49" s="202"/>
      <c r="G49" s="202"/>
      <c r="H49" s="202"/>
      <c r="I49" s="34"/>
      <c r="J49" s="34"/>
      <c r="K49" s="37"/>
    </row>
    <row r="50" spans="2:11" s="1" customFormat="1" ht="14.4" customHeight="1">
      <c r="B50" s="33"/>
      <c r="C50" s="31" t="s">
        <v>89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16.2" customHeight="1">
      <c r="B51" s="33"/>
      <c r="C51" s="34"/>
      <c r="D51" s="34"/>
      <c r="E51" s="203" t="str">
        <f>E11</f>
        <v>VN - Vybavení jídelny nábytkem, interiér</v>
      </c>
      <c r="F51" s="202"/>
      <c r="G51" s="202"/>
      <c r="H51" s="202"/>
      <c r="I51" s="34"/>
      <c r="J51" s="34"/>
      <c r="K51" s="37"/>
    </row>
    <row r="52" spans="2:11" s="1" customFormat="1" ht="6.9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>Karlovy Vary</v>
      </c>
      <c r="G53" s="34"/>
      <c r="H53" s="34"/>
      <c r="I53" s="31" t="s">
        <v>23</v>
      </c>
      <c r="J53" s="98" t="str">
        <f>IF(J14="","",J14)</f>
        <v>25. 7. 2018</v>
      </c>
      <c r="K53" s="37"/>
    </row>
    <row r="54" spans="2:11" s="1" customFormat="1" ht="6.9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3.2">
      <c r="B55" s="33"/>
      <c r="C55" s="31" t="s">
        <v>27</v>
      </c>
      <c r="D55" s="34"/>
      <c r="E55" s="34"/>
      <c r="F55" s="29" t="str">
        <f>E17</f>
        <v>Domov mládeže, Lidická 38, K.Vary</v>
      </c>
      <c r="G55" s="34"/>
      <c r="H55" s="34"/>
      <c r="I55" s="31" t="s">
        <v>33</v>
      </c>
      <c r="J55" s="195" t="str">
        <f>E23</f>
        <v>Ing.Roman Gajdoš</v>
      </c>
      <c r="K55" s="37"/>
    </row>
    <row r="56" spans="2:11" s="1" customFormat="1" ht="14.4" customHeight="1">
      <c r="B56" s="33"/>
      <c r="C56" s="31" t="s">
        <v>31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20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4" t="s">
        <v>92</v>
      </c>
      <c r="D58" s="107"/>
      <c r="E58" s="107"/>
      <c r="F58" s="107"/>
      <c r="G58" s="107"/>
      <c r="H58" s="107"/>
      <c r="I58" s="107"/>
      <c r="J58" s="115" t="s">
        <v>93</v>
      </c>
      <c r="K58" s="116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7" t="s">
        <v>94</v>
      </c>
      <c r="D60" s="34"/>
      <c r="E60" s="34"/>
      <c r="F60" s="34"/>
      <c r="G60" s="34"/>
      <c r="H60" s="34"/>
      <c r="I60" s="34"/>
      <c r="J60" s="104">
        <f>J83</f>
        <v>0</v>
      </c>
      <c r="K60" s="37"/>
      <c r="AU60" s="19" t="s">
        <v>95</v>
      </c>
    </row>
    <row r="61" spans="2:11" s="8" customFormat="1" ht="24.9" customHeight="1">
      <c r="B61" s="118"/>
      <c r="C61" s="119"/>
      <c r="D61" s="120" t="s">
        <v>96</v>
      </c>
      <c r="E61" s="121"/>
      <c r="F61" s="121"/>
      <c r="G61" s="121"/>
      <c r="H61" s="121"/>
      <c r="I61" s="121"/>
      <c r="J61" s="122">
        <f>J84</f>
        <v>0</v>
      </c>
      <c r="K61" s="123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" customHeight="1">
      <c r="B68" s="33"/>
      <c r="C68" s="53" t="s">
        <v>97</v>
      </c>
      <c r="L68" s="33"/>
    </row>
    <row r="69" spans="2:12" s="1" customFormat="1" ht="6.9" customHeight="1">
      <c r="B69" s="33"/>
      <c r="L69" s="33"/>
    </row>
    <row r="70" spans="2:12" s="1" customFormat="1" ht="14.4" customHeight="1">
      <c r="B70" s="33"/>
      <c r="C70" s="55" t="s">
        <v>15</v>
      </c>
      <c r="L70" s="33"/>
    </row>
    <row r="71" spans="2:12" s="1" customFormat="1" ht="14.4" customHeight="1">
      <c r="B71" s="33"/>
      <c r="E71" s="205" t="str">
        <f>E7</f>
        <v>Stavební úpravy a obnova technolog.vybavení kuchyně v pav.D</v>
      </c>
      <c r="F71" s="206"/>
      <c r="G71" s="206"/>
      <c r="H71" s="206"/>
      <c r="L71" s="33"/>
    </row>
    <row r="72" spans="2:12" ht="13.2">
      <c r="B72" s="23"/>
      <c r="C72" s="55" t="s">
        <v>87</v>
      </c>
      <c r="L72" s="23"/>
    </row>
    <row r="73" spans="2:12" s="1" customFormat="1" ht="14.4" customHeight="1">
      <c r="B73" s="33"/>
      <c r="E73" s="205" t="s">
        <v>88</v>
      </c>
      <c r="F73" s="199"/>
      <c r="G73" s="199"/>
      <c r="H73" s="199"/>
      <c r="L73" s="33"/>
    </row>
    <row r="74" spans="2:12" s="1" customFormat="1" ht="14.4" customHeight="1">
      <c r="B74" s="33"/>
      <c r="C74" s="55" t="s">
        <v>89</v>
      </c>
      <c r="L74" s="33"/>
    </row>
    <row r="75" spans="2:12" s="1" customFormat="1" ht="16.2" customHeight="1">
      <c r="B75" s="33"/>
      <c r="E75" s="163" t="str">
        <f>E11</f>
        <v>VN - Vybavení jídelny nábytkem, interiér</v>
      </c>
      <c r="F75" s="199"/>
      <c r="G75" s="199"/>
      <c r="H75" s="199"/>
      <c r="L75" s="33"/>
    </row>
    <row r="76" spans="2:12" s="1" customFormat="1" ht="6.9" customHeight="1">
      <c r="B76" s="33"/>
      <c r="L76" s="33"/>
    </row>
    <row r="77" spans="2:12" s="1" customFormat="1" ht="18" customHeight="1">
      <c r="B77" s="33"/>
      <c r="C77" s="55" t="s">
        <v>21</v>
      </c>
      <c r="F77" s="124" t="str">
        <f>F14</f>
        <v>Karlovy Vary</v>
      </c>
      <c r="I77" s="55" t="s">
        <v>23</v>
      </c>
      <c r="J77" s="59" t="str">
        <f>IF(J14="","",J14)</f>
        <v>25. 7. 2018</v>
      </c>
      <c r="L77" s="33"/>
    </row>
    <row r="78" spans="2:12" s="1" customFormat="1" ht="6.9" customHeight="1">
      <c r="B78" s="33"/>
      <c r="L78" s="33"/>
    </row>
    <row r="79" spans="2:12" s="1" customFormat="1" ht="13.2">
      <c r="B79" s="33"/>
      <c r="C79" s="55" t="s">
        <v>27</v>
      </c>
      <c r="F79" s="124" t="str">
        <f>E17</f>
        <v>Domov mládeže, Lidická 38, K.Vary</v>
      </c>
      <c r="I79" s="55" t="s">
        <v>33</v>
      </c>
      <c r="J79" s="124" t="str">
        <f>E23</f>
        <v>Ing.Roman Gajdoš</v>
      </c>
      <c r="L79" s="33"/>
    </row>
    <row r="80" spans="2:12" s="1" customFormat="1" ht="14.4" customHeight="1">
      <c r="B80" s="33"/>
      <c r="C80" s="55" t="s">
        <v>31</v>
      </c>
      <c r="F80" s="124" t="str">
        <f>IF(E20="","",E20)</f>
        <v xml:space="preserve"> </v>
      </c>
      <c r="L80" s="33"/>
    </row>
    <row r="81" spans="2:12" s="1" customFormat="1" ht="10.35" customHeight="1">
      <c r="B81" s="33"/>
      <c r="L81" s="33"/>
    </row>
    <row r="82" spans="2:20" s="9" customFormat="1" ht="29.25" customHeight="1">
      <c r="B82" s="125"/>
      <c r="C82" s="126" t="s">
        <v>98</v>
      </c>
      <c r="D82" s="127" t="s">
        <v>56</v>
      </c>
      <c r="E82" s="127" t="s">
        <v>52</v>
      </c>
      <c r="F82" s="127" t="s">
        <v>99</v>
      </c>
      <c r="G82" s="127" t="s">
        <v>100</v>
      </c>
      <c r="H82" s="127" t="s">
        <v>101</v>
      </c>
      <c r="I82" s="127" t="s">
        <v>102</v>
      </c>
      <c r="J82" s="127" t="s">
        <v>93</v>
      </c>
      <c r="K82" s="128" t="s">
        <v>103</v>
      </c>
      <c r="L82" s="125"/>
      <c r="M82" s="65" t="s">
        <v>104</v>
      </c>
      <c r="N82" s="66" t="s">
        <v>41</v>
      </c>
      <c r="O82" s="66" t="s">
        <v>105</v>
      </c>
      <c r="P82" s="66" t="s">
        <v>106</v>
      </c>
      <c r="Q82" s="66" t="s">
        <v>107</v>
      </c>
      <c r="R82" s="66" t="s">
        <v>108</v>
      </c>
      <c r="S82" s="66" t="s">
        <v>109</v>
      </c>
      <c r="T82" s="67" t="s">
        <v>110</v>
      </c>
    </row>
    <row r="83" spans="2:63" s="1" customFormat="1" ht="29.25" customHeight="1">
      <c r="B83" s="33"/>
      <c r="C83" s="69" t="s">
        <v>94</v>
      </c>
      <c r="J83" s="129">
        <f>BK83</f>
        <v>0</v>
      </c>
      <c r="L83" s="33"/>
      <c r="M83" s="68"/>
      <c r="N83" s="60"/>
      <c r="O83" s="60"/>
      <c r="P83" s="130">
        <f>P84</f>
        <v>0</v>
      </c>
      <c r="Q83" s="60"/>
      <c r="R83" s="130">
        <f>R84</f>
        <v>0</v>
      </c>
      <c r="S83" s="60"/>
      <c r="T83" s="131">
        <f>T84</f>
        <v>0</v>
      </c>
      <c r="AT83" s="19" t="s">
        <v>70</v>
      </c>
      <c r="AU83" s="19" t="s">
        <v>95</v>
      </c>
      <c r="BK83" s="132">
        <f>BK84</f>
        <v>0</v>
      </c>
    </row>
    <row r="84" spans="2:63" s="10" customFormat="1" ht="37.35" customHeight="1">
      <c r="B84" s="133"/>
      <c r="D84" s="134" t="s">
        <v>70</v>
      </c>
      <c r="E84" s="135" t="s">
        <v>111</v>
      </c>
      <c r="F84" s="135" t="s">
        <v>112</v>
      </c>
      <c r="J84" s="136">
        <f>BK84</f>
        <v>0</v>
      </c>
      <c r="L84" s="133"/>
      <c r="M84" s="137"/>
      <c r="N84" s="138"/>
      <c r="O84" s="138"/>
      <c r="P84" s="139">
        <f>SUM(P85:P96)</f>
        <v>0</v>
      </c>
      <c r="Q84" s="138"/>
      <c r="R84" s="139">
        <f>SUM(R85:R96)</f>
        <v>0</v>
      </c>
      <c r="S84" s="138"/>
      <c r="T84" s="140">
        <f>SUM(T85:T96)</f>
        <v>0</v>
      </c>
      <c r="AR84" s="134" t="s">
        <v>113</v>
      </c>
      <c r="AT84" s="141" t="s">
        <v>70</v>
      </c>
      <c r="AU84" s="141" t="s">
        <v>71</v>
      </c>
      <c r="AY84" s="134" t="s">
        <v>114</v>
      </c>
      <c r="BK84" s="142">
        <f>SUM(BK85:BK96)</f>
        <v>0</v>
      </c>
    </row>
    <row r="85" spans="2:65" s="1" customFormat="1" ht="14.4" customHeight="1">
      <c r="B85" s="143"/>
      <c r="C85" s="144" t="s">
        <v>20</v>
      </c>
      <c r="D85" s="144" t="s">
        <v>115</v>
      </c>
      <c r="E85" s="145" t="s">
        <v>116</v>
      </c>
      <c r="F85" s="146" t="s">
        <v>117</v>
      </c>
      <c r="G85" s="147" t="s">
        <v>118</v>
      </c>
      <c r="H85" s="148">
        <v>280</v>
      </c>
      <c r="I85" s="149">
        <v>0</v>
      </c>
      <c r="J85" s="149">
        <f>ROUND(I85*H85,2)</f>
        <v>0</v>
      </c>
      <c r="K85" s="146" t="s">
        <v>3</v>
      </c>
      <c r="L85" s="33"/>
      <c r="M85" s="150" t="s">
        <v>3</v>
      </c>
      <c r="N85" s="151" t="s">
        <v>42</v>
      </c>
      <c r="O85" s="152">
        <v>0</v>
      </c>
      <c r="P85" s="152">
        <f>O85*H85</f>
        <v>0</v>
      </c>
      <c r="Q85" s="152">
        <v>0</v>
      </c>
      <c r="R85" s="152">
        <f>Q85*H85</f>
        <v>0</v>
      </c>
      <c r="S85" s="152">
        <v>0</v>
      </c>
      <c r="T85" s="153">
        <f>S85*H85</f>
        <v>0</v>
      </c>
      <c r="AR85" s="19" t="s">
        <v>119</v>
      </c>
      <c r="AT85" s="19" t="s">
        <v>115</v>
      </c>
      <c r="AU85" s="19" t="s">
        <v>20</v>
      </c>
      <c r="AY85" s="19" t="s">
        <v>114</v>
      </c>
      <c r="BE85" s="154">
        <f>IF(N85="základní",J85,0)</f>
        <v>0</v>
      </c>
      <c r="BF85" s="154">
        <f>IF(N85="snížená",J85,0)</f>
        <v>0</v>
      </c>
      <c r="BG85" s="154">
        <f>IF(N85="zákl. přenesená",J85,0)</f>
        <v>0</v>
      </c>
      <c r="BH85" s="154">
        <f>IF(N85="sníž. přenesená",J85,0)</f>
        <v>0</v>
      </c>
      <c r="BI85" s="154">
        <f>IF(N85="nulová",J85,0)</f>
        <v>0</v>
      </c>
      <c r="BJ85" s="19" t="s">
        <v>20</v>
      </c>
      <c r="BK85" s="154">
        <f>ROUND(I85*H85,2)</f>
        <v>0</v>
      </c>
      <c r="BL85" s="19" t="s">
        <v>119</v>
      </c>
      <c r="BM85" s="19" t="s">
        <v>120</v>
      </c>
    </row>
    <row r="86" spans="2:47" s="1" customFormat="1" ht="13.5">
      <c r="B86" s="33"/>
      <c r="D86" s="155" t="s">
        <v>121</v>
      </c>
      <c r="F86" s="156" t="s">
        <v>122</v>
      </c>
      <c r="L86" s="33"/>
      <c r="M86" s="157"/>
      <c r="N86" s="34"/>
      <c r="O86" s="34"/>
      <c r="P86" s="34"/>
      <c r="Q86" s="34"/>
      <c r="R86" s="34"/>
      <c r="S86" s="34"/>
      <c r="T86" s="62"/>
      <c r="AT86" s="19" t="s">
        <v>121</v>
      </c>
      <c r="AU86" s="19" t="s">
        <v>20</v>
      </c>
    </row>
    <row r="87" spans="2:47" s="1" customFormat="1" ht="108">
      <c r="B87" s="33"/>
      <c r="D87" s="155" t="s">
        <v>123</v>
      </c>
      <c r="F87" s="158" t="s">
        <v>124</v>
      </c>
      <c r="L87" s="33"/>
      <c r="M87" s="157"/>
      <c r="N87" s="34"/>
      <c r="O87" s="34"/>
      <c r="P87" s="34"/>
      <c r="Q87" s="34"/>
      <c r="R87" s="34"/>
      <c r="S87" s="34"/>
      <c r="T87" s="62"/>
      <c r="AT87" s="19" t="s">
        <v>123</v>
      </c>
      <c r="AU87" s="19" t="s">
        <v>20</v>
      </c>
    </row>
    <row r="88" spans="2:65" s="1" customFormat="1" ht="14.4" customHeight="1">
      <c r="B88" s="143"/>
      <c r="C88" s="144" t="s">
        <v>79</v>
      </c>
      <c r="D88" s="144" t="s">
        <v>115</v>
      </c>
      <c r="E88" s="145" t="s">
        <v>125</v>
      </c>
      <c r="F88" s="146" t="s">
        <v>126</v>
      </c>
      <c r="G88" s="147" t="s">
        <v>118</v>
      </c>
      <c r="H88" s="148">
        <v>24</v>
      </c>
      <c r="I88" s="149">
        <v>0</v>
      </c>
      <c r="J88" s="149">
        <f>ROUND(I88*H88,2)</f>
        <v>0</v>
      </c>
      <c r="K88" s="146" t="s">
        <v>3</v>
      </c>
      <c r="L88" s="33"/>
      <c r="M88" s="150" t="s">
        <v>3</v>
      </c>
      <c r="N88" s="151" t="s">
        <v>42</v>
      </c>
      <c r="O88" s="152">
        <v>0</v>
      </c>
      <c r="P88" s="152">
        <f>O88*H88</f>
        <v>0</v>
      </c>
      <c r="Q88" s="152">
        <v>0</v>
      </c>
      <c r="R88" s="152">
        <f>Q88*H88</f>
        <v>0</v>
      </c>
      <c r="S88" s="152">
        <v>0</v>
      </c>
      <c r="T88" s="153">
        <f>S88*H88</f>
        <v>0</v>
      </c>
      <c r="AR88" s="19" t="s">
        <v>119</v>
      </c>
      <c r="AT88" s="19" t="s">
        <v>115</v>
      </c>
      <c r="AU88" s="19" t="s">
        <v>20</v>
      </c>
      <c r="AY88" s="19" t="s">
        <v>114</v>
      </c>
      <c r="BE88" s="154">
        <f>IF(N88="základní",J88,0)</f>
        <v>0</v>
      </c>
      <c r="BF88" s="154">
        <f>IF(N88="snížená",J88,0)</f>
        <v>0</v>
      </c>
      <c r="BG88" s="154">
        <f>IF(N88="zákl. přenesená",J88,0)</f>
        <v>0</v>
      </c>
      <c r="BH88" s="154">
        <f>IF(N88="sníž. přenesená",J88,0)</f>
        <v>0</v>
      </c>
      <c r="BI88" s="154">
        <f>IF(N88="nulová",J88,0)</f>
        <v>0</v>
      </c>
      <c r="BJ88" s="19" t="s">
        <v>20</v>
      </c>
      <c r="BK88" s="154">
        <f>ROUND(I88*H88,2)</f>
        <v>0</v>
      </c>
      <c r="BL88" s="19" t="s">
        <v>119</v>
      </c>
      <c r="BM88" s="19" t="s">
        <v>127</v>
      </c>
    </row>
    <row r="89" spans="2:47" s="1" customFormat="1" ht="13.5">
      <c r="B89" s="33"/>
      <c r="D89" s="155" t="s">
        <v>121</v>
      </c>
      <c r="F89" s="156" t="s">
        <v>128</v>
      </c>
      <c r="L89" s="33"/>
      <c r="M89" s="157"/>
      <c r="N89" s="34"/>
      <c r="O89" s="34"/>
      <c r="P89" s="34"/>
      <c r="Q89" s="34"/>
      <c r="R89" s="34"/>
      <c r="S89" s="34"/>
      <c r="T89" s="62"/>
      <c r="AT89" s="19" t="s">
        <v>121</v>
      </c>
      <c r="AU89" s="19" t="s">
        <v>20</v>
      </c>
    </row>
    <row r="90" spans="2:47" s="1" customFormat="1" ht="120">
      <c r="B90" s="33"/>
      <c r="D90" s="155" t="s">
        <v>123</v>
      </c>
      <c r="F90" s="158" t="s">
        <v>129</v>
      </c>
      <c r="L90" s="33"/>
      <c r="M90" s="157"/>
      <c r="N90" s="34"/>
      <c r="O90" s="34"/>
      <c r="P90" s="34"/>
      <c r="Q90" s="34"/>
      <c r="R90" s="34"/>
      <c r="S90" s="34"/>
      <c r="T90" s="62"/>
      <c r="AT90" s="19" t="s">
        <v>123</v>
      </c>
      <c r="AU90" s="19" t="s">
        <v>20</v>
      </c>
    </row>
    <row r="91" spans="2:65" s="1" customFormat="1" ht="14.4" customHeight="1">
      <c r="B91" s="143"/>
      <c r="C91" s="144" t="s">
        <v>130</v>
      </c>
      <c r="D91" s="144" t="s">
        <v>115</v>
      </c>
      <c r="E91" s="145" t="s">
        <v>131</v>
      </c>
      <c r="F91" s="146" t="s">
        <v>132</v>
      </c>
      <c r="G91" s="147" t="s">
        <v>118</v>
      </c>
      <c r="H91" s="148">
        <v>30</v>
      </c>
      <c r="I91" s="149">
        <v>0</v>
      </c>
      <c r="J91" s="149">
        <f>ROUND(I91*H91,2)</f>
        <v>0</v>
      </c>
      <c r="K91" s="146" t="s">
        <v>3</v>
      </c>
      <c r="L91" s="33"/>
      <c r="M91" s="150" t="s">
        <v>3</v>
      </c>
      <c r="N91" s="151" t="s">
        <v>42</v>
      </c>
      <c r="O91" s="152">
        <v>0</v>
      </c>
      <c r="P91" s="152">
        <f>O91*H91</f>
        <v>0</v>
      </c>
      <c r="Q91" s="152">
        <v>0</v>
      </c>
      <c r="R91" s="152">
        <f>Q91*H91</f>
        <v>0</v>
      </c>
      <c r="S91" s="152">
        <v>0</v>
      </c>
      <c r="T91" s="153">
        <f>S91*H91</f>
        <v>0</v>
      </c>
      <c r="AR91" s="19" t="s">
        <v>119</v>
      </c>
      <c r="AT91" s="19" t="s">
        <v>115</v>
      </c>
      <c r="AU91" s="19" t="s">
        <v>20</v>
      </c>
      <c r="AY91" s="19" t="s">
        <v>114</v>
      </c>
      <c r="BE91" s="154">
        <f>IF(N91="základní",J91,0)</f>
        <v>0</v>
      </c>
      <c r="BF91" s="154">
        <f>IF(N91="snížená",J91,0)</f>
        <v>0</v>
      </c>
      <c r="BG91" s="154">
        <f>IF(N91="zákl. přenesená",J91,0)</f>
        <v>0</v>
      </c>
      <c r="BH91" s="154">
        <f>IF(N91="sníž. přenesená",J91,0)</f>
        <v>0</v>
      </c>
      <c r="BI91" s="154">
        <f>IF(N91="nulová",J91,0)</f>
        <v>0</v>
      </c>
      <c r="BJ91" s="19" t="s">
        <v>20</v>
      </c>
      <c r="BK91" s="154">
        <f>ROUND(I91*H91,2)</f>
        <v>0</v>
      </c>
      <c r="BL91" s="19" t="s">
        <v>119</v>
      </c>
      <c r="BM91" s="19" t="s">
        <v>133</v>
      </c>
    </row>
    <row r="92" spans="2:47" s="1" customFormat="1" ht="13.5">
      <c r="B92" s="33"/>
      <c r="D92" s="155" t="s">
        <v>121</v>
      </c>
      <c r="F92" s="156" t="s">
        <v>134</v>
      </c>
      <c r="L92" s="33"/>
      <c r="M92" s="157"/>
      <c r="N92" s="34"/>
      <c r="O92" s="34"/>
      <c r="P92" s="34"/>
      <c r="Q92" s="34"/>
      <c r="R92" s="34"/>
      <c r="S92" s="34"/>
      <c r="T92" s="62"/>
      <c r="AT92" s="19" t="s">
        <v>121</v>
      </c>
      <c r="AU92" s="19" t="s">
        <v>20</v>
      </c>
    </row>
    <row r="93" spans="2:47" s="1" customFormat="1" ht="120">
      <c r="B93" s="33"/>
      <c r="D93" s="155" t="s">
        <v>123</v>
      </c>
      <c r="F93" s="158" t="s">
        <v>135</v>
      </c>
      <c r="L93" s="33"/>
      <c r="M93" s="157"/>
      <c r="N93" s="34"/>
      <c r="O93" s="34"/>
      <c r="P93" s="34"/>
      <c r="Q93" s="34"/>
      <c r="R93" s="34"/>
      <c r="S93" s="34"/>
      <c r="T93" s="62"/>
      <c r="AT93" s="19" t="s">
        <v>123</v>
      </c>
      <c r="AU93" s="19" t="s">
        <v>20</v>
      </c>
    </row>
    <row r="94" spans="2:65" s="1" customFormat="1" ht="14.4" customHeight="1">
      <c r="B94" s="143"/>
      <c r="C94" s="144" t="s">
        <v>113</v>
      </c>
      <c r="D94" s="144" t="s">
        <v>115</v>
      </c>
      <c r="E94" s="145" t="s">
        <v>136</v>
      </c>
      <c r="F94" s="146" t="s">
        <v>137</v>
      </c>
      <c r="G94" s="147" t="s">
        <v>118</v>
      </c>
      <c r="H94" s="148">
        <v>5</v>
      </c>
      <c r="I94" s="149">
        <v>0</v>
      </c>
      <c r="J94" s="149">
        <f>ROUND(I94*H94,2)</f>
        <v>0</v>
      </c>
      <c r="K94" s="146" t="s">
        <v>3</v>
      </c>
      <c r="L94" s="33"/>
      <c r="M94" s="150" t="s">
        <v>3</v>
      </c>
      <c r="N94" s="151" t="s">
        <v>42</v>
      </c>
      <c r="O94" s="152">
        <v>0</v>
      </c>
      <c r="P94" s="152">
        <f>O94*H94</f>
        <v>0</v>
      </c>
      <c r="Q94" s="152">
        <v>0</v>
      </c>
      <c r="R94" s="152">
        <f>Q94*H94</f>
        <v>0</v>
      </c>
      <c r="S94" s="152">
        <v>0</v>
      </c>
      <c r="T94" s="153">
        <f>S94*H94</f>
        <v>0</v>
      </c>
      <c r="AR94" s="19" t="s">
        <v>119</v>
      </c>
      <c r="AT94" s="19" t="s">
        <v>115</v>
      </c>
      <c r="AU94" s="19" t="s">
        <v>20</v>
      </c>
      <c r="AY94" s="19" t="s">
        <v>114</v>
      </c>
      <c r="BE94" s="154">
        <f>IF(N94="základní",J94,0)</f>
        <v>0</v>
      </c>
      <c r="BF94" s="154">
        <f>IF(N94="snížená",J94,0)</f>
        <v>0</v>
      </c>
      <c r="BG94" s="154">
        <f>IF(N94="zákl. přenesená",J94,0)</f>
        <v>0</v>
      </c>
      <c r="BH94" s="154">
        <f>IF(N94="sníž. přenesená",J94,0)</f>
        <v>0</v>
      </c>
      <c r="BI94" s="154">
        <f>IF(N94="nulová",J94,0)</f>
        <v>0</v>
      </c>
      <c r="BJ94" s="19" t="s">
        <v>20</v>
      </c>
      <c r="BK94" s="154">
        <f>ROUND(I94*H94,2)</f>
        <v>0</v>
      </c>
      <c r="BL94" s="19" t="s">
        <v>119</v>
      </c>
      <c r="BM94" s="19" t="s">
        <v>138</v>
      </c>
    </row>
    <row r="95" spans="2:47" s="1" customFormat="1" ht="13.5">
      <c r="B95" s="33"/>
      <c r="D95" s="155" t="s">
        <v>121</v>
      </c>
      <c r="F95" s="156" t="s">
        <v>139</v>
      </c>
      <c r="L95" s="33"/>
      <c r="M95" s="157"/>
      <c r="N95" s="34"/>
      <c r="O95" s="34"/>
      <c r="P95" s="34"/>
      <c r="Q95" s="34"/>
      <c r="R95" s="34"/>
      <c r="S95" s="34"/>
      <c r="T95" s="62"/>
      <c r="AT95" s="19" t="s">
        <v>121</v>
      </c>
      <c r="AU95" s="19" t="s">
        <v>20</v>
      </c>
    </row>
    <row r="96" spans="2:47" s="1" customFormat="1" ht="156">
      <c r="B96" s="33"/>
      <c r="D96" s="155" t="s">
        <v>123</v>
      </c>
      <c r="F96" s="158" t="s">
        <v>140</v>
      </c>
      <c r="L96" s="33"/>
      <c r="M96" s="159"/>
      <c r="N96" s="160"/>
      <c r="O96" s="160"/>
      <c r="P96" s="160"/>
      <c r="Q96" s="160"/>
      <c r="R96" s="160"/>
      <c r="S96" s="160"/>
      <c r="T96" s="161"/>
      <c r="AT96" s="19" t="s">
        <v>123</v>
      </c>
      <c r="AU96" s="19" t="s">
        <v>20</v>
      </c>
    </row>
    <row r="97" spans="2:12" s="1" customFormat="1" ht="6.9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33"/>
    </row>
  </sheetData>
  <autoFilter ref="C82:K96"/>
  <mergeCells count="13">
    <mergeCell ref="E75:H75"/>
    <mergeCell ref="G1:H1"/>
    <mergeCell ref="L2:V2"/>
    <mergeCell ref="E49:H49"/>
    <mergeCell ref="E51:H51"/>
    <mergeCell ref="J55:J56"/>
    <mergeCell ref="E71:H71"/>
    <mergeCell ref="E73:H7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LAPTOP-D\Daniela</dc:creator>
  <cp:keywords/>
  <dc:description/>
  <cp:lastModifiedBy>Petr Prajka</cp:lastModifiedBy>
  <dcterms:created xsi:type="dcterms:W3CDTF">2018-08-02T11:20:47Z</dcterms:created>
  <dcterms:modified xsi:type="dcterms:W3CDTF">2018-08-22T10:13:27Z</dcterms:modified>
  <cp:category/>
  <cp:version/>
  <cp:contentType/>
  <cp:contentStatus/>
</cp:coreProperties>
</file>