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SO 000" sheetId="2" r:id="rId2"/>
    <sheet name="SO 101_SO 101.2" sheetId="3" r:id="rId3"/>
    <sheet name="SO 101_SO 101.3" sheetId="4" r:id="rId4"/>
    <sheet name="SO 101_SO 101.4" sheetId="5" r:id="rId5"/>
    <sheet name="SO 201_SO 201.3.1" sheetId="6" r:id="rId6"/>
    <sheet name="SO 201_SO 201.4.1" sheetId="7" r:id="rId7"/>
    <sheet name="SO 201_SO 201.4.2" sheetId="8" r:id="rId8"/>
  </sheets>
  <definedNames/>
  <calcPr fullCalcOnLoad="1"/>
</workbook>
</file>

<file path=xl/sharedStrings.xml><?xml version="1.0" encoding="utf-8"?>
<sst xmlns="http://schemas.openxmlformats.org/spreadsheetml/2006/main" count="3487" uniqueCount="557">
  <si>
    <t>Firma: Krajská správa a údržba silnic Karlovarského kraje, příspěvková organizace</t>
  </si>
  <si>
    <t>Soupis objektů s DPH</t>
  </si>
  <si>
    <t>Stavba: TÚ_2016_052_1 - III/210 35 a III/209 12 Rekonstrukce silnice Vřesová - Tatrovice I.etapa</t>
  </si>
  <si>
    <t xml:space="preserve">Varianta: ZŘ - 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</si>
  <si>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</si>
  <si>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</si>
  <si>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</si>
  <si>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</si>
  <si>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</si>
  <si>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</si>
  <si>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</si>
  <si>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</si>
  <si>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</si>
  <si>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</si>
  <si>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>Stavba:</t>
  </si>
  <si>
    <t>TÚ_2016_052_1</t>
  </si>
  <si>
    <t>III/210 35 a III/209 12 Rekonstrukce silnice Vřesová - Tatrovice I.etapa</t>
  </si>
  <si>
    <t>O</t>
  </si>
  <si>
    <t>Rozpočet:</t>
  </si>
  <si>
    <t>0,00</t>
  </si>
  <si>
    <t>15,00</t>
  </si>
  <si>
    <t>21,00</t>
  </si>
  <si>
    <t>2</t>
  </si>
  <si>
    <t>SO 000</t>
  </si>
  <si>
    <t>Všeobecné položky</t>
  </si>
  <si>
    <t>Typ</t>
  </si>
  <si>
    <t>0</t>
  </si>
  <si>
    <t>Poř. číslo</t>
  </si>
  <si>
    <t>1</t>
  </si>
  <si>
    <t>Kód položky</t>
  </si>
  <si>
    <t>Varianta</t>
  </si>
  <si>
    <t>3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</si>
  <si>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</si>
  <si>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</si>
  <si>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</si>
  <si>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</si>
  <si>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</si>
  <si>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</si>
  <si>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</si>
  <si>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</si>
  <si>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</si>
  <si>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</si>
  <si>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</si>
  <si>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</si>
  <si>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</si>
  <si>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</si>
  <si>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02720</t>
  </si>
  <si>
    <t/>
  </si>
  <si>
    <t>POMOC PRÁCE ZŘÍZ NEBO ZAJIŠŤ REGULACI A OCHRANU DOPRAVY</t>
  </si>
  <si>
    <t>KPL</t>
  </si>
  <si>
    <t>PP</t>
  </si>
  <si>
    <t>NAPOJENÍ NA STÁVAJÍCÍ STAV  
- 2x kompletní napojení (ZÚ + KÚ) 
- včetně úpravy stavby pro zajištění průjezdnosti zimní údržby v zimním období</t>
  </si>
  <si>
    <t>VV</t>
  </si>
  <si>
    <t>TS</t>
  </si>
  <si>
    <t>zahrnuje veškeré náklady spojené s objednatelem požadovanými zařízeními</t>
  </si>
  <si>
    <t>02911</t>
  </si>
  <si>
    <t>OSTATNÍ POŽADAVKY - GEODETICKÉ ZAMĚŘENÍ - úsek 2</t>
  </si>
  <si>
    <t>HM</t>
  </si>
  <si>
    <t>kompletní geodetické služby během výstavby</t>
  </si>
  <si>
    <t>zahrnuje veškeré náklady spojené s objednatelem požadovanými pracemi</t>
  </si>
  <si>
    <t>OSTATNÍ POŽADAVKY - GEODETICKÉ ZAMĚŘENÍ - úsek 3</t>
  </si>
  <si>
    <t>OSTATNÍ POŽADAVKY - GEODETICKÉ ZAMĚŘENÍ - úsek 4</t>
  </si>
  <si>
    <t>02912R</t>
  </si>
  <si>
    <t>OSTATNÍ POŽADAVKY - VYTYČENÍ INŽENÝRSKÝCH SÍTÍ - úsek 2</t>
  </si>
  <si>
    <t>OSTATNÍ POŽADAVKY - VYTYČENÍ INŽENÝRSKÝCH SÍTÍ - úsek 3</t>
  </si>
  <si>
    <t>7</t>
  </si>
  <si>
    <t>OSTATNÍ POŽADAVKY - VYTYČENÍ INŽENÝRSKÝCH SÍTÍ - úsek 4</t>
  </si>
  <si>
    <t>8</t>
  </si>
  <si>
    <t>02943</t>
  </si>
  <si>
    <t>OSTATNÍ POŽADAVKY - VYPRACOVÁNÍ RDS - úsek 2</t>
  </si>
  <si>
    <t>KUS</t>
  </si>
  <si>
    <t>OSTATNÍ POŽADAVKY - VYPRACOVÁNÍ RDS - úsek 3</t>
  </si>
  <si>
    <t>OSTATNÍ POŽADAVKY - VYPRACOVÁNÍ RDS - úsek 4</t>
  </si>
  <si>
    <t>11</t>
  </si>
  <si>
    <t>02944</t>
  </si>
  <si>
    <t>OSTAT POŽADAVKY - DOKUMENTACE SKUTEČ PROVEDENÍ V DIGIT FORMĚ - úsek 2</t>
  </si>
  <si>
    <t>včetně zaměření</t>
  </si>
  <si>
    <t>12</t>
  </si>
  <si>
    <t>OSTAT POŽADAVKY - DOKUMENTACE SKUTEČ PROVEDENÍ V DIGIT FORMĚ - úsek 3</t>
  </si>
  <si>
    <t>13</t>
  </si>
  <si>
    <t>OSTAT POŽADAVKY - DOKUMENTACE SKUTEČ PROVEDENÍ V DIGIT FORMĚ - úsek 4</t>
  </si>
  <si>
    <t>14</t>
  </si>
  <si>
    <t>02945R</t>
  </si>
  <si>
    <t>OSTATNÍ POŽADAVKY - ZPRACOVÁNÍ GEOMETRICKÉHO PLÁNU - úsek 2</t>
  </si>
  <si>
    <t>15</t>
  </si>
  <si>
    <t>OSTATNÍ POŽADAVKY - ZPRACOVÁNÍ GEOMETRICKÉHO PLÁNU - úsek 3</t>
  </si>
  <si>
    <t>16</t>
  </si>
  <si>
    <t>OSTATNÍ POŽADAVKY - ZPRACOVÁNÍ GEOMETRICKÉHO PLÁNU - úsek 4</t>
  </si>
  <si>
    <t>17</t>
  </si>
  <si>
    <t>029523</t>
  </si>
  <si>
    <t>OSTATNÍ POŽADAVKY - INFORMAČNÍ TABULE</t>
  </si>
  <si>
    <t>Tabule se základními identifikačními údaji o stavbě - rozměr 2,0 x 1,0 m (údaje dle zadávací dokumentace), kompletní dodávka</t>
  </si>
  <si>
    <t>18</t>
  </si>
  <si>
    <t>029611</t>
  </si>
  <si>
    <t>OSTATNÍ POŽADAVKY - ODBORNÝ DOZOR - úsek 2</t>
  </si>
  <si>
    <t>HOD</t>
  </si>
  <si>
    <t>Geotechnický dozor</t>
  </si>
  <si>
    <t>zahrnuje veškeré náklady spojené s objednatelem požadovaným dozorem</t>
  </si>
  <si>
    <t>19</t>
  </si>
  <si>
    <t>OSTATNÍ POŽADAVKY - ODBORNÝ DOZOR - úsek 3</t>
  </si>
  <si>
    <t>20</t>
  </si>
  <si>
    <t>OSTATNÍ POŽADAVKY - ODBORNÝ DOZOR - úsek 4</t>
  </si>
  <si>
    <t>21</t>
  </si>
  <si>
    <t>03720</t>
  </si>
  <si>
    <t>POMOC PRÁCE ZAJIŠŤ NEBO ZŘÍZ REGULACI A OCHRANU DOPRAVY - úsek 2</t>
  </si>
  <si>
    <t>KS</t>
  </si>
  <si>
    <t>dopravní opatření během výstavby, změny v průběhu stavby, zajištění přístupových tras, případné opravy, atd</t>
  </si>
  <si>
    <t>zahrnuje objednatelem povolené náklady na požadovaná zařízení zhotovitele</t>
  </si>
  <si>
    <t>22</t>
  </si>
  <si>
    <t>POMOC PRÁCE ZAJIŠŤ NEBO ZŘÍZ REGULACI A OCHRANU DOPRAVY - úsek 3</t>
  </si>
  <si>
    <t>23</t>
  </si>
  <si>
    <t>POMOC PRÁCE ZAJIŠŤ NEBO ZŘÍZ REGULACI A OCHRANU DOPRAVY - úsek 4</t>
  </si>
  <si>
    <t>Objekt:</t>
  </si>
  <si>
    <t>SO 101</t>
  </si>
  <si>
    <t>Komunikace</t>
  </si>
  <si>
    <t>O1</t>
  </si>
  <si>
    <t>SO 101.2</t>
  </si>
  <si>
    <t>Komunikace - úsek 2</t>
  </si>
  <si>
    <t>Zemní práce</t>
  </si>
  <si>
    <t>11120</t>
  </si>
  <si>
    <t>ODSTRANĚNÍ KŘOVIN</t>
  </si>
  <si>
    <t>M2</t>
  </si>
  <si>
    <t>odstranění travin, křovin a stromů do průměru 100 mm  
doprava dřevin bez ohledu na vzdálenost  
spálení na hromadách nebo štěpkování</t>
  </si>
  <si>
    <t>112014</t>
  </si>
  <si>
    <t>KÁCENÍ STROMŮ D KMENE DO 0,5M S ODSTRANĚNÍM PAŘEZŮ, ODVOZ DO 5KM</t>
  </si>
  <si>
    <t>Část nevykopaných kořenů může být po dohodě s TDI ponecháno na místě  
včetně likvidace pařezů</t>
  </si>
  <si>
    <t>Kácení stromů se měří v "ks" poražených stromů (průměr stromů se měří v místě řezu) a zahrnuje zejména:  
- poražení stromu a osekání větví  
- spálení větví na hromadách nebo štěpkování  
- dopravu a uložení kmenů, případné další práce s nimi dle pokynů zadávací dokumentace.  
Odstranění pařezů se měří v "ks" vytrhaných nebo vykopaných pařezů a zahrnuje zejména:  
- vytrhání nebo vykopání pařezů  
- veškeré zemní práce spojené s odstraněním pařezů  
- dopravu a uložení pařezů, případně další práce s nimi dle pokynů zadávací dokumentace.    
- zásyp jam po pařezech</t>
  </si>
  <si>
    <t>112024</t>
  </si>
  <si>
    <t>KÁCENÍ STROMŮ D KMENE DO 0,9M S ODSTRANĚNÍM PAŘEZŮ, ODVOZ DO 5KM</t>
  </si>
  <si>
    <t>113728</t>
  </si>
  <si>
    <t>FRÉZOVÁNÍ VOZOVEK ASFALTOVÝCH, ODVOZ DO 20KM</t>
  </si>
  <si>
    <t>M3</t>
  </si>
  <si>
    <t>Tl. 120mm odhadnuta. Kubatura bude upřesněna podle skutečné situace na stavbě, po dohodě s TDI  
včetně odvozu na skládku a poplatku za uložení</t>
  </si>
  <si>
    <t>1320*0,12=158,40 [A]</t>
  </si>
  <si>
    <t>Položka obsahuje veškerou manipulaci s vybouranou sutí a s vybouranými hmotami vč. uložení na skládku a poplatku za skládku (pokud zadávací dokumentace nestanoví jinak).</t>
  </si>
  <si>
    <t>121102</t>
  </si>
  <si>
    <t>SEJMUTÍ ORNICE NEBO LESNÍ PŮDY S ODVOZEM DO 2KM</t>
  </si>
  <si>
    <t>850*0,1=85,00 [A]</t>
  </si>
  <si>
    <t>Veškeré práce jsou obsaženy v textu položky</t>
  </si>
  <si>
    <t>123718</t>
  </si>
  <si>
    <t>ODKOP PRO SPOD STAVBU SILNIC A ŽELEZNIC TŘ. 1-4, ODVOZ DO 20KM</t>
  </si>
  <si>
    <t>Vhodná zemina může být využita do násypů  
včetně odvozu na skládku a poplatku za uložení</t>
  </si>
  <si>
    <t>755*0,7=528,50 [A] - Odkop pro úpravu nivelety hlavní a vedlejší komunikace (70% z celkové kubatury - bude upřesněno podle skutečné situace na stavbě TDI) 
1*4=4,00 [B] - Vsakovací jámy 
Celkem: A+B=532,50 [C] - Odkopávky v místech příkopů a pro svahování</t>
  </si>
  <si>
    <t>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eventuelně nutné druhotné rozpojení odstřelené horniny  
- ruční vykopávky, odstranění kořenů a napadávek  
- pažení, vzepření a rozepření vč. přepažování  
- hradící a štětové stěny dočasné (adekvátně platí ustanovení k pol. 1151,2)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 
 zpevněné plochy, zakrytí a pod.)</t>
  </si>
  <si>
    <t>123818</t>
  </si>
  <si>
    <t>ODKOP PRO SPOD STAVBU SILNIC A ŽELEZNIC TŘ. 5-7, ODVOZ DO 20KM</t>
  </si>
  <si>
    <t>755*0,3=226,50 [A] - Odkop pro úpravu nivelety hlavní a vedlejší komunikace (30% z celkové kubatury - bude upřesněno podle skutečné situace na stavbě TDI)</t>
  </si>
  <si>
    <t>17110</t>
  </si>
  <si>
    <t>ULOŽENÍ SYPANINY DO NÁSYPŮ SE ZHUTNĚNÍM</t>
  </si>
  <si>
    <t>Může být využita vhodná zemina z položek 123718 a 123818</t>
  </si>
  <si>
    <t>130*(1,7+3,2+2+1,8)/6=190</t>
  </si>
  <si>
    <t>Položka konstrukce ze zemin zahrnuje zejména:  
- kompletní provedení zemní konstrukce vč. výběru vhodného materiálu   
- nákup materiálu dle zadávací dokumentace  
- úprava  ukládaného  materiálu  vlhčením,  tříděním,  promícháním  nebo  vysoušením,  příp. jiné úpravy za účelem zlepšení jeho  mech. vlastností                                                                                                                                                                                     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 a ochrana případně zhutnění podloží a svahů  
- svahování, hutnění a uzavírání povrchů svahů  
- zřízení lavic na svazích a zásyp rýh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</si>
  <si>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17360</t>
  </si>
  <si>
    <t>ZEMNÍ KRAJNICE A DOSYPÁVKY Z HORNIN KAMENITÝCH</t>
  </si>
  <si>
    <t>Nezpevněná krajnice</t>
  </si>
  <si>
    <t>185*0,2=37,00 [A]</t>
  </si>
  <si>
    <t>Položka konstrukce ze zemin zahrnuje zejména:  
- kompletní provedení zemní konstrukce vč. výběru a dodání vhodného materiálu   
- nákup materiálu dle zadávací dokumentace  
- úprava  ukládaného  materiálu  vlhčením,  tříděním,  promícháním  nebo  vysoušením,  příp. jiné úpravy za účelem zlepšení jeho  mech. vlastností                                                                                                                                                                                     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 a ochrana případně zhutnění podloží a svahů  
- svahování, hutnění a uzavírání povrchů svahů  
- zřízení lavic na svazích a zásyp rýh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</si>
  <si>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17481</t>
  </si>
  <si>
    <t>ZÁSYP JAM A RÝH Z NAKUPOVANÝCH MATERIÁLŮ</t>
  </si>
  <si>
    <t>Zásyp vsakovacích jam kamenivem frakce 63/125</t>
  </si>
  <si>
    <t>1*4=4,00 [A] - 1 jáma - 4m3</t>
  </si>
  <si>
    <t>Položka zahrnuje:  
- kompletní provedení zemní konstrukce vč. výběru vhodného materiálu   
- nákup materiálu dle zadávací dokumentace  
- úprava  ukládaného  materiálu  vlhčením,  tříděním,  promícháním  nebo  vysoušením,  příp. jiné úpravy za účelem zlepšení jeho  mech. vlastností                                                                                                                                                                                     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 a ochrana případně zhutnění podloží a svahů  
- svahování, hutnění a uzavírání povrchů svahů  
- zřízení lavic na svazích a zásyp rýh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  
- případné prohození nebo třídění materiálu.</t>
  </si>
  <si>
    <t>18090</t>
  </si>
  <si>
    <t>VŠEOBECNÉ ÚPRAVY OSTATNÍCH PLOCH</t>
  </si>
  <si>
    <t>Dokončovací zemní práce v místě křižovatky</t>
  </si>
  <si>
    <t>Všeobecné úpravy musí zahrnovat úpravu území po uskutečnění stavby, tak jak je požadováno v zadávací dokumentaci s výjimkou těch prací, pro které jsou uvedeny samostatné položky.</t>
  </si>
  <si>
    <t>18110</t>
  </si>
  <si>
    <t>ÚPRAVA PLÁNĚ SE ZHUTNĚNÍM V HORNINĚ TŘ. 1-4</t>
  </si>
  <si>
    <t>1600=1 600,00 [A] - Plocha vozovky (může být redukováno podle výskytu skalního podloží) 
185=185,00 [B] - Krajnice 
Celkem: A+B*1,2=1 822,00 [C] Navýšení úpravy pláně u příkopů a u vyústění do svahu</t>
  </si>
  <si>
    <t>Veškeré práce jsou obsaženy v textu položky včetně vyrovnání výškových rozdílů. Míru zhutnění určuje projekt.</t>
  </si>
  <si>
    <t>18130</t>
  </si>
  <si>
    <t>ÚPRAVA PLÁNĚ BEZ ZHUTNĚNÍ</t>
  </si>
  <si>
    <t>V místech se skalním podložím</t>
  </si>
  <si>
    <t>10=10,00 [A] - Plocha vozovky</t>
  </si>
  <si>
    <t>Veškeré práce jsou obsaženy v textu položky včetně vyrovnání výškových rozdílů.</t>
  </si>
  <si>
    <t>18221</t>
  </si>
  <si>
    <t>ROZPROSTŘENÍ ORNICE VE SVAHU V TL DO 0,10M</t>
  </si>
  <si>
    <t>850=850,00 [A]</t>
  </si>
  <si>
    <t>veškeré práce jsou obsaženy v textu položky</t>
  </si>
  <si>
    <t>18241</t>
  </si>
  <si>
    <t>ZALOŽENÍ TRÁVNÍKU RUČNÍM VÝSEVEM</t>
  </si>
  <si>
    <t>850-150=700,00 [A] - Na ornici (150m2 - zatravňovací textilie) 
100=100,00 [B] - Na terénních úpravách 
Celkem: A+B=800,00 [C]</t>
  </si>
  <si>
    <t>Zahrnuje veškerý materiál, výrobky a polotovary, včetně mimostaveništní a vnitrostaveništní dopravy (rovněž přesuny), včetně naložení a složení, případně s uložením, první pokosení</t>
  </si>
  <si>
    <t>18245</t>
  </si>
  <si>
    <t>ZALOŽENÍ TRÁVNÍKU ZATRAVŇOVACÍ TEXTILIÍ (ROHOŽÍ)</t>
  </si>
  <si>
    <t>V místech prudkých svahů  
Včetně hřebíků ve sponu 2*2m</t>
  </si>
  <si>
    <t>Základy</t>
  </si>
  <si>
    <t>21197</t>
  </si>
  <si>
    <t>OPLÁŠTĚNÍ ODVODŇOVACÍCH ŽEBER Z GEOTEXTILIE</t>
  </si>
  <si>
    <t>260*3,5=910,00 [A] - Nepropustná geotextilie (fólie)</t>
  </si>
  <si>
    <t>Popisy prací zahrnují veškerý materiál, výrobky a polotovary, včetně mimostaveništní a vnitrostaveništní dopravy (rovněž přesuny), včetně naložení a složení, případně s uložením.</t>
  </si>
  <si>
    <t>260*0,5=130,00 [B] - Separační geotextilie</t>
  </si>
  <si>
    <t>212642</t>
  </si>
  <si>
    <t>TRATIVODY KOMPLETNÍ Z TRUB PLASTICKÝCH DN 200MM, RÝHA TŘ.3-4</t>
  </si>
  <si>
    <t>M</t>
  </si>
  <si>
    <t>260=260,00 [A] - Vsakovací příkop 
9=9,00 [B] - Překopy silnice a vyústěnído vsakovací jámy 
Celkem: A+B=269,00 [C]</t>
  </si>
  <si>
    <t>Položka platí pro kompletní konstrukce trativodů a zahrnuje zejména:  
- výkop, výplň, zásyp trativodu včetně dopravy, uložení přebytečného materiálu, dodávky vhodného materiálu pro výplň a zásyp  
- zřízení spojovací vrstvy  
- zřízení podkladu a lože trativodu z vhodného materiálu  
- dodávka a uložení trativodu  
- obsyp trativodu vhodným materiálem, případně vložení separační nebo drenážní vložky  
- ukončení trativodu zaústěním do potrubí nebo vodoteče, případně vybudování ukončujícího objektu (kapličky) dle VL  
Popisy prací zahrnují veškerý materiál, výrobky a polotovary, včetně mimostaveništní a vnitrostaveništní dopravy (rovněž přesuny), včetně naložení a složení, případně s uložením</t>
  </si>
  <si>
    <t>Vodorovné konstrukce</t>
  </si>
  <si>
    <t>464214</t>
  </si>
  <si>
    <t>DRÁTOKAMENNÉ MATRACE</t>
  </si>
  <si>
    <t>10*1,5*0,5=7,50 [A] - Štěrkové matrace</t>
  </si>
  <si>
    <t>46591</t>
  </si>
  <si>
    <t>DLAŽBY Z KAMENICKÝCH VÝROBKŮ</t>
  </si>
  <si>
    <t>260*0,5=130,00 [A] - Přídlažba ze žulových kostek 10*10*10 v betonovém loži 
80=80,00 [B] - Dlažba ze žulových kostek 10*10*10 v betonovém loži - v křižovatce 
Celkem: A+B=210,00 [C]</t>
  </si>
  <si>
    <t>- úpravu podkladu  
- zřízení spojovací vrstvy  
- zřízení lože dlažby z předepsaného materiálu  
- dodávku a uložení dlažby, ev. předlažby, do předepsaného tvaru z pohledové úpravy  
- spárování, těsnění, tmelení a vyplnění spar případně s vyklínováním  
- úprava povrchu pro odvedení srážkové vody</t>
  </si>
  <si>
    <t>56313</t>
  </si>
  <si>
    <t>VOZOVKOVÉ VRSTVY Z MECHANICKY ZPEVNĚNÉHO KAMENIVA TL. DO 150MM</t>
  </si>
  <si>
    <t>1600*1,2=1 920,00 [A] komunikace</t>
  </si>
  <si>
    <t>- dodání směsi, postřiku, nátěru, dlažeb nebo dílců v požadované kvalitě  
- očištění podkladu případně zřízení spojovací vrstvy  
- uložení směsi, dlažby nebo dílců a provedení nátěrů a postřiků dle předepsaného technologického předpisu  
- zřízení vrstvy bez rozlišení šířky, pokládání vrstvy po etapách, včetně pracovních spar a spojů  
- úpravu napojení, ukončení a těsnění podél obrubníků, dilatačních zařízení, odvodňovacích proužků, odvodňovačů, vpustí, šachet a pod., nestanoví-li zadávací dokumentace jinak  
- těsnění, tmelení a výplň spar a otvorů  
- úpravu dilatačních spar a povrchu vrstvy</t>
  </si>
  <si>
    <t>56334</t>
  </si>
  <si>
    <t>VOZOVKOVÉ VRSTVY ZE ŠTĚRKODRTI TL. DO 200MM</t>
  </si>
  <si>
    <t>Tl. vrstvy 200mm je minimální. Při nacenění je potřeba počítat s navýšením tloušťky z důvodu rozdílného spádu pláně a vozovky.</t>
  </si>
  <si>
    <t>1600=1 600,00 [A] komunikace 
190=190,00 [B] pod krajnicí 
Celkem: A+B*1,2=1 828,00 [C]</t>
  </si>
  <si>
    <t>574134</t>
  </si>
  <si>
    <t>ASFALTOVÝ BETON TŘ.I MODIFIKOVANÝ TL. 40MM</t>
  </si>
  <si>
    <t>ACO11  
Mezi dvě nové asfaltové vrstvy bude na rozhraní stávajících a doplňovaných konstrukčních vrstev provedena geomříž pod obrusnou vrstvou š. 1,0m - součástí této položky</t>
  </si>
  <si>
    <t>24</t>
  </si>
  <si>
    <t>574174</t>
  </si>
  <si>
    <t>ASFALTOVÝ BETON TŘ.I MODIFIKOVANÝ TL. 80MM</t>
  </si>
  <si>
    <t>ACP16+  
Mezi dvě nové asfaltové vrstvy bude na rozhraní stávajících a doplňovaných konstrukčních vrstev provedena geomříž pod obrusnou vrstvou š. 1,0m</t>
  </si>
  <si>
    <t>Potrubí</t>
  </si>
  <si>
    <t>25</t>
  </si>
  <si>
    <t>894857</t>
  </si>
  <si>
    <t>ŠACHTY KANALIZAČNÍ PLASTOVÉ D 500MM</t>
  </si>
  <si>
    <t>Drenážní šachta včetně odtokového litinového roštu D400</t>
  </si>
  <si>
    <t>položka zahrnuje:  
- poklopy s rámem z předepsaného materiálu a tvaru  
- předepsané plastové skruže, dno a není-li uvedeno jinak i podkladní vrstvu (z kameniva nebo betonu).  
- výplň, těsnění a tmelení spár a spojů,  
- očištění a ošetření úložných ploch,</t>
  </si>
  <si>
    <t>Ostatní konstrukce a práce</t>
  </si>
  <si>
    <t>26</t>
  </si>
  <si>
    <t>911315</t>
  </si>
  <si>
    <t>OCEL SIL SVOD JEDNOSTR SLOUP DO 2M ŽÁROVĚ STŘÍK KOV S NÁTĚR</t>
  </si>
  <si>
    <t>Včetně 1x náběh  
Ocelové silniční svodidlo, úroveň zadržení H2</t>
  </si>
  <si>
    <t>- kompletní dodávka se všemi pomocnými a doplňujícími pracemi a součástmi, se kterými tvoří požadované dílo. Zahrnují i veškeré potřebné mechanismy (např. montážní zvedací plošiny). Není-li v zadávací dokumentaci stanoveno jinak, zahrnují tyto práce veškeré povrchové úpravy,  
- zahrnuje i nutné zemní práce na osazení nosných konstrukcí těchto zařízení, dále i práce pro osazení do konstrukcí nebo na konstrukce (zabetonování kapes nebo jam, vyvrtání kotevních otvorů, těsnění, tmelení a pod.). Součástí veškerých zařízení jsou i jejich nosné konstrukce, včetně osazení, pokud zadávací dokumentace nestanoví jinak,  
- i odrazky nebo retroreflexní fólie, jejich ukončení zapuštěním do betonových bloků (včetně betonového bloku a nutných zemních prací) nebo koncovkou, přechod na jiný typ svodidla nebo přes mostní závěr, ochranu proti bludným proudům a vývody pro jejich měření,  
- osazení sloupků zaberaněním nebo osazením do betonových bloků (včetně betonových bloků a nutných zemních prací),  
- i kotvení, t.j. kotevní desky, šrouby z nerez oceli, vrty a zálivku, pokud zadávací dokumentace nestanoví jinak. Dále zahrnuje i případné nivelační hmoty pod kotevní desky.</t>
  </si>
  <si>
    <t>27</t>
  </si>
  <si>
    <t>911471</t>
  </si>
  <si>
    <t>BETONOVÉ SILNIČNÍ SVODIDLO OBOUSTR VÝŠ DO 1000MM S TYČÍ</t>
  </si>
  <si>
    <t>Rezerva při výstavbě násypů.  
Čerpáno puze se souhlasem TDI.  
Dodávka - montáž - demontáž</t>
  </si>
  <si>
    <t>- kompletní dodávka se všemi pomocnými a doplňujícími pracemi a součástmi, se kterými tvoří požadované dílo. Zahrnují i veškeré potřebné mechanismy (např. montážní zvedací plošiny). Není-li v zadávací dokumentaci stanoveno jinak, zahrnují tyto práce veškeré povrchové úpravy,  
- zahrnuje i nutné zemní práce na osazení nosných konstrukcí těchto zařízení, dále i práce pro osazení do konstrukcí nebo na konstrukce (zabetonování kapes nebo jam, vyvrtání kotevních otvorů, těsnění, tmelení a pod.). Součástí veškerých zařízení jsou i jejich nosné konstrukce, včetně osazení, pokud zadávací dokumentace nestanoví jinak,  
- i odrazky nebo retroreflexní fólie, jejich ukončení zapuštěním do betonových bloků (včetně betonového bloku a nutných zemních prací) nebo koncovkou, přechod na jiný typ svodidla nebo přes mostní závěr, ochranu proti bludným proudům a vývody pro jejich měření,  
- i kotvení, t.j. kotevní desky, šrouby z nerez oceli, vrty a zálivku, pokud zadávací dokumentace nestanoví jinak. Dále zahrnuje i případné nivelační hmoty pod kotevní desky.</t>
  </si>
  <si>
    <t>28</t>
  </si>
  <si>
    <t>91228</t>
  </si>
  <si>
    <t>SMĚROVÉ SLOUPKY Z PLAST HMOT VČETNĚ ODRAZNÉHO PÁSKU</t>
  </si>
  <si>
    <t>- dodání a osazení sloupku včetně nutných zemních prací  
- vnitrostaveništní a mimostaveništní doprava  
- zahrnuje i odrazky nebo retroreflexní fólie.</t>
  </si>
  <si>
    <t>29</t>
  </si>
  <si>
    <t>914113</t>
  </si>
  <si>
    <t>DOPRAVNÍ ZNAČKY ZÁKLADNÍ VELIKOSTI OCELOVÉ - DEMONTÁŽ</t>
  </si>
  <si>
    <t>2x E2a</t>
  </si>
  <si>
    <t>Položka zahrnuje odstranění, demontáž a odklizení materiálu na skládku.</t>
  </si>
  <si>
    <t>30</t>
  </si>
  <si>
    <t>914151</t>
  </si>
  <si>
    <t>DOPRAVNÍ ZNAČKY ZÁKLADNÍ VELIKOSTI HLINÍKOVÉ - DODÁVKA A MONTÁŽ</t>
  </si>
  <si>
    <t>2x E2a  
P1  
E2a</t>
  </si>
  <si>
    <t>- kromě vlastních značek a zařízení v příslušném provedení uvedeném v textu ještě sloupky a upevňovací zařízení včetně jejich osazení (betonová patka, zemní práce), pokud nejsou uvedeny samostatnou položkou  
- u dočasných (provizorních) značek a zařízení údržbu po celou dobu trvání funkce, náhradu zničených nebo ztracených kusů, nutnou opravu poškozených částí  
- u výstražných světel napájení z baterie včetně záložní baterie</t>
  </si>
  <si>
    <t>31</t>
  </si>
  <si>
    <t>914152</t>
  </si>
  <si>
    <t>DOPRAVNÍ ZNAČKY ZÁKLADNÍ VELIKOSTI HLINÍKOVÉ - MONTÁŽ S PŘEMÍSTĚNÍM</t>
  </si>
  <si>
    <t>A2a  
B4  
E4  
E5  
2x E13  
IS12a  
IS12b  
P1  
P4</t>
  </si>
  <si>
    <t>- demontáž stávající dopravní značky s příslušenstvím, její přemístění z původního místa a její osazení a montáž na místě určeném projektem  
- u dočasných (provizorních) značek a zařízení údržbu po celou dobu trvání funkce, náhradu zničených nebo ztracených kusů, nutnou opravu poškozených částí  
- u výstražných světel napájení z baterie včetně záložní baterie</t>
  </si>
  <si>
    <t>32</t>
  </si>
  <si>
    <t>914154</t>
  </si>
  <si>
    <t>DOPRAV ZNAČKY ZÁKLAD VEL HLINÍK - DOD, MONT, DEMONT</t>
  </si>
  <si>
    <t>2x A15  
2x A10  
C4a  
C4b</t>
  </si>
  <si>
    <t>- kromě vlastních značek a zařízení v příslušném provedení uvedeném v textu ještě sloupky a upevňovací zařízení včetně jejich osazení (betonová patka, zemní práce), pokud nejsou uvedeny samostatnou položkou  
- u dočasných (provizorních) značek a zařízení údržbu po celou dobu trvání funkce, náhradu zničených nebo ztracených kusů, nutnou opravu poškozených částí  
- u výstražných světel napájení z baterie včetně záložní baterie  
- odstranění, demontáž a odklizení materiálu na skládku.</t>
  </si>
  <si>
    <t>33</t>
  </si>
  <si>
    <t>915111</t>
  </si>
  <si>
    <t>VODOROVNÉ DOPRAVNÍ ZNAČENÍ BARVOU HLADKÉ - DODÁVKA A POKLÁDKA</t>
  </si>
  <si>
    <t>425*0,125=53,13 [A] 
19*0,25=4,75 [B] 
Celkem: A+B=57,88 [C]</t>
  </si>
  <si>
    <t>- veškeré práce jsou obsaženy v textu položky,  
- zahrnuje předznačení a reflexní úpravu.</t>
  </si>
  <si>
    <t>34</t>
  </si>
  <si>
    <t>916114</t>
  </si>
  <si>
    <t>DOPRAV SVĚTLO VÝSTRAŽ SAMOSTATNÉ - DOD, MONTÁŽ, DEMONTÁŽ</t>
  </si>
  <si>
    <t>35</t>
  </si>
  <si>
    <t>916124</t>
  </si>
  <si>
    <t>DOPRAV SVĚTLO VÝSTRAŽ SOUPRAVA 3KS - DOD, MONTÁŽ, DEMONTÁŽ</t>
  </si>
  <si>
    <t>36</t>
  </si>
  <si>
    <t>916154</t>
  </si>
  <si>
    <t>SEMAFOROVÁ PŘENOSNÁ SOUPRAVA - DODÁVKA, MONTÁŽ, DEMONTÁŽ</t>
  </si>
  <si>
    <t>37</t>
  </si>
  <si>
    <t>916314</t>
  </si>
  <si>
    <t>DOPRAVNÍ ZÁBRANY Z2 - DODÁVKA, MONTÁŽ, DEMONTÁŽ</t>
  </si>
  <si>
    <t>38</t>
  </si>
  <si>
    <t>916354</t>
  </si>
  <si>
    <t>SMĚROVACÍ DESKY Z4 OBOUSTR S FÓLIÍ TŘ 1 - DOD, MONT, DEMONT</t>
  </si>
  <si>
    <t>39</t>
  </si>
  <si>
    <t>91743</t>
  </si>
  <si>
    <t>CHODNÍKOVÉ OBRUBY Z KAMENNÝCH KRAJNÍKŮ</t>
  </si>
  <si>
    <t>Žulový krajník 40/10/20 v betonovém loži (v místě malých poloměrů oblouků menší délky)</t>
  </si>
  <si>
    <t>260=260,00 [A] - u rigolu 
31=31,00 [B] - u dlažby 
Celkem: A+B=291,00 [C]</t>
  </si>
  <si>
    <t>Popisy prací zahrnují veškerý materiál, výrobky a polotovary, včetně mimostaveništní a vnitrostaveništní dopravy (rovněž přesuny), včetně naložení a složení,případně s uložením.  
Položka obruby a zpomalovací prahy zahrnuje i betonové lože i boční betonovou opěrku.</t>
  </si>
  <si>
    <t>40</t>
  </si>
  <si>
    <t>919114</t>
  </si>
  <si>
    <t>ŘEZÁNÍ ASFALTOVÉHO KRYTU VOZOVEK TL DO 200MM</t>
  </si>
  <si>
    <t>41</t>
  </si>
  <si>
    <t>96686</t>
  </si>
  <si>
    <t>ODSTRANĚNÍ ODRAZNÍKŮ</t>
  </si>
  <si>
    <t>Odstranění starého svodidla, včetně ocelových lan  
včetně odvozu na skládku a poplatku za uložení</t>
  </si>
  <si>
    <t>- zahrnují veškerou manipulaci s vybouranou sutí a hmotami včetně uložení na skládku a poplatku za skládku,  
- zahrnují veškeré další práce plynoucí z technologického předpisu a z platných předpisů (zvláště vyhlášky č.324/1990 Sb.).</t>
  </si>
  <si>
    <t>SO 101.3</t>
  </si>
  <si>
    <t>Komunikace - úsek 3</t>
  </si>
  <si>
    <t>2510*0,12=301,20 [A]</t>
  </si>
  <si>
    <t>1910*0,1=191,00 [A]</t>
  </si>
  <si>
    <t>122718</t>
  </si>
  <si>
    <t>ODKOPÁVKY A PROKOPÁVKY OBECNÉ TŘ. 1-4, ODVOZ DO 20KM</t>
  </si>
  <si>
    <t>pro propustek 
v komunikaci:(2,4+6,0)/2*(1,8*10,0)=75,60 [A] 
méně kamenný propust-1,2*1,2*9,6=-13,82 [C] 
pro vtokovou jímku 2,5*1,9*3,5=16,63 [B] 
vývar 2*1,2*3=7,20 [E] 
Celkem: A+C+B+E=85,61 [F]</t>
  </si>
  <si>
    <t>Část výkopů bude použita do zásypů  
bude upřesněno podle skutečné sitace na stavbě po dohodě s TDI  
včetně odvozu na skládku a poplatku za uložení</t>
  </si>
  <si>
    <t>1120*0,5=560,00 [A] - Odkop pro doplnění vozovky 
5*0,2=1,00 [B] - Odkop pod krajnicemi 
250=250,00 [C] - Odkopávky v místech příkopů a pro svahování 
3*4=12,00 [D] - Vsakovací jámy 
Celkem: (A+B+C+D)*0,8=658,40 [E] - odhad 80% z celkové kubatury</t>
  </si>
  <si>
    <t>1120*0,5=560,00 [A] - Odkop pro doplnění vozovky 
5*0,2=1,00 [B] - Odkop pod krajnicema 
250=250,00 [C] - Odkopávky v místech příkopů a pro svahování 
3*4=12,00 [D] - Vsakovací jámy 
Celkem: (A+B+C+D)*0,2=164,60 [E] - odhad 20% z celkové kubatury</t>
  </si>
  <si>
    <t>430*(3,5+0,75+0,55+0,5+0,62)/21=121,22 [D]</t>
  </si>
  <si>
    <t>5*0,2=1,00 [A]</t>
  </si>
  <si>
    <t>3*4=12,00 [A] - 3 jámy po 4m3 
propustek v km 0,841 32 
plocha v řezu*délka 
vtok 2,5*3,5=8,75 [D] 
potrubí 4,2*10=42,00 [B] 
vývar1,3*3,0=3,90 [C]  
Celkem: A+D+B+C=66,65 [E]</t>
  </si>
  <si>
    <t>úpravy v okolí stavby</t>
  </si>
  <si>
    <t>1120*0,5=560,00 [A] - Odkop pro doplnění vozovky 
5*0,2=1,00 [B] - Odkop pod krajnicema 
(A+B)*0,8=448,80 [C] - Odkopávky v místech příkopů a pro svahování - odhad 80% z celkové kubatury</t>
  </si>
  <si>
    <t>V místech se skalním podložím  
bude upřesněno podle skutečné sitace na stavbě po dohodě s TDI</t>
  </si>
  <si>
    <t>1120*0,5=560,00 [A] - Odkop pro doplnění vozovky 
5*0,2=1,00 [B] - Odkop pod krajnicema 
(A+B)*0,2=112,20 [C] odhad 20% z celkové kubatury</t>
  </si>
  <si>
    <t>1630=1 630,00 [A]</t>
  </si>
  <si>
    <t>1910-1020=890,00 [A] - Na ornici 
50=50,00 [B] - Na terénních úpravách 
Celkem: A+B=940,00 [C]</t>
  </si>
  <si>
    <t>440*3,5=1 540,00 [A] - Nepropustná geotextilie (fólie)</t>
  </si>
  <si>
    <t>440*0,5=220,00 [B] - Separační geotextilie</t>
  </si>
  <si>
    <t>440=440,00 [A] - Vsakovací příkop 
26=26,00 [B] - Překopy silnice a vyústěnído vsakovací jámy 
Celkem: A+B=466,00 [C]</t>
  </si>
  <si>
    <t>Svislé konstrukce</t>
  </si>
  <si>
    <t>386324</t>
  </si>
  <si>
    <t>KOMPL KONSTR JÍMEK ZE ŽELEZOBET DO C25/30 (B30)</t>
  </si>
  <si>
    <t>včetně zaústšní potrubí do vtokové jímky</t>
  </si>
  <si>
    <t>vtoková jímka (1,6*2,1+2,1*1,9+2,1*2,3+2*(2,3+1,9)/2*1)*0,3=4,91 [A] 
vývar 1,9*1,6*0,25+1,9*1,0*0,25+2*(1,6+1,0)*0,55*0,3=2,09 [B] 
Celkem: A+B=7,00 [C]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</si>
  <si>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</si>
  <si>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386365</t>
  </si>
  <si>
    <t>VÝZTUŽ KOMPLETNÍCH KONSTRUKCÍ JÍMEK Z OCELI 10505</t>
  </si>
  <si>
    <t>T</t>
  </si>
  <si>
    <t>100kg/m3 
7,0*0,1=0,70 [A]</t>
  </si>
  <si>
    <t>Popisy prací zahrnují veškerý materiál, výrobky a polotovary, včetně mimostaveništní a 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74 - pol.č.74432).  
- povrchovou antikorozní úpravu výztuže,  
- separaci výztuže,  
- osazení měřících zařízení a úpravy pro ně,  
- osazení měřících skříní nebo míst pro měření bludných proudů.</t>
  </si>
  <si>
    <t>451312</t>
  </si>
  <si>
    <t>PODKLADNÍ A VÝPLŇOVÉ VRSTVY Z PROSTÉHO BETONU C12/15</t>
  </si>
  <si>
    <t>propustek v km 0,841 32 
potrubí 10,0*2,4*0,15=0,36 [A] 
pod vtokovou jímkou2,5*3,0*0,15=1,13 [B] 
pod vývarem1,55*2,4*0,15=0,56 [C] 
Celkem: A+B+C=2,05 [D]</t>
  </si>
  <si>
    <t>24*1,5*0,5=18,00 [A] - Štěrkové matrace</t>
  </si>
  <si>
    <t>465512</t>
  </si>
  <si>
    <t>DLAŽBY Z LOMOVÉHO KAMENE NA MC</t>
  </si>
  <si>
    <t>dlažba do betonu C16/20-XF1</t>
  </si>
  <si>
    <t>skluz (0,8+2*0,55)*5,4*0,3=3,08 [A] 
vývar  0,55*1,3*0,3=0,21 [B] 
pod vývarem 1,3*2,3*0,3=0,90 [C] 
Celkem: A+B+C=4,19 [D]</t>
  </si>
  <si>
    <t>440*0,5=220,00 [A] - Přídlažba ze žulových kostek 10*10*10 v betonovém loži</t>
  </si>
  <si>
    <t>1120=1 120,00 [A]</t>
  </si>
  <si>
    <t>82471</t>
  </si>
  <si>
    <t>POTRUBÍ Z TRUB ŽELEZOBETONOVÝCH DN DO 1000MM</t>
  </si>
  <si>
    <t>včetně seříznutí koncové trouby</t>
  </si>
  <si>
    <t>12=12,00 [A]</t>
  </si>
  <si>
    <t>- položky pro zhotovení potrubí platí bez ohledu na sklon.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- u ocelového potrubí opláštění dle dokumentace a nutné opravy opláštění při jeho poškození</t>
  </si>
  <si>
    <t>899524</t>
  </si>
  <si>
    <t>OBETONOVÁNÍ POTRUBÍ Z PROSTÉHO BETONU DO C25/30 (B30)</t>
  </si>
  <si>
    <t>XF3</t>
  </si>
  <si>
    <t>plocha v řezu*délka 
1,6*10,0=16,00 [A]</t>
  </si>
  <si>
    <t>911113</t>
  </si>
  <si>
    <t>OCEL SILNIČ ZÁBRADLÍ ŽÁR ZINK PONOREM S NÁTĚREM</t>
  </si>
  <si>
    <t>20kg/m</t>
  </si>
  <si>
    <t>1,8+2*1,3=4,40 [A]</t>
  </si>
  <si>
    <t>Rezerva při výstavbě opěrných zdí.  
Čerpáno puze se souhlasem TDI.  
Dodávka - montáž - demontáž</t>
  </si>
  <si>
    <t>430*2*0,125=107,50 [A]</t>
  </si>
  <si>
    <t>42</t>
  </si>
  <si>
    <t>43</t>
  </si>
  <si>
    <t>Žulový krajník 40/10/20 v betonovém loži</t>
  </si>
  <si>
    <t>44</t>
  </si>
  <si>
    <t>918146</t>
  </si>
  <si>
    <t>ČELA BETONOVÁ PROPUSTU Z TRUB DN DO 400MM</t>
  </si>
  <si>
    <t>KM 1,01068  
KM 1,10974</t>
  </si>
  <si>
    <t>Popisy prací zahrnují veškerý materiál, výrobky a polotovary, včetně mimostaveništní a vnitrostaveništní dopravy (rovněž přesuny), včetně naložení a složení,případně s uložením.  
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proudů.</t>
  </si>
  <si>
    <t>45</t>
  </si>
  <si>
    <t>918246</t>
  </si>
  <si>
    <t>VTOK JÍMKY VČET DLAŽBY PROPUSTU Z TRUB DN DO 400MM</t>
  </si>
  <si>
    <t>46</t>
  </si>
  <si>
    <t>918346</t>
  </si>
  <si>
    <t>PROPUSTY Z TRUB DN 400MM</t>
  </si>
  <si>
    <t>Popisy prací zahrnují veškerý materiál, výrobky a polotovary, včetně mimostaveništní a vnitrostaveništní dopravy (rovněž přesuny), včetně naložení a složení,případně s uložením.</t>
  </si>
  <si>
    <t>47</t>
  </si>
  <si>
    <t>48</t>
  </si>
  <si>
    <t>966138</t>
  </si>
  <si>
    <t>BOURÁNÍ KONSTRUKCÍ Z KAMENE NA MC S ODVOZEM DO 20KM</t>
  </si>
  <si>
    <t>včetně odvozu a uložení na skládku s poplatkem</t>
  </si>
  <si>
    <t>9,6*(1,2*1,2-0,8*0,8)=7,68 [A]</t>
  </si>
  <si>
    <t>49</t>
  </si>
  <si>
    <t>966168</t>
  </si>
  <si>
    <t>BOURÁNÍ KONSTRUKCÍ ZE ŽELEZOBETONU S ODVOZEM DO 20KM</t>
  </si>
  <si>
    <t>včetně odvozu a uložení na skládku</t>
  </si>
  <si>
    <t>délka*šířka*výška 
5,8*0,45*0,3=0,78 [A]</t>
  </si>
  <si>
    <t>50</t>
  </si>
  <si>
    <t>966811</t>
  </si>
  <si>
    <t>ODSTRANĚNÍ KOVOVÉHO ZÁBRADLÍ</t>
  </si>
  <si>
    <t>včetně odvozu na skládku</t>
  </si>
  <si>
    <t>délka 6=6,00 [A]</t>
  </si>
  <si>
    <t>- zahrnují veškerou manipulaci s vybouranou sutí a hmotami včetně uložení na skládku a poplatku za skládku,  
- zahrnují veškeré další práce plynoucí z technologického předpisu a z platných předpisů (zvláště vyhlášky č.324/1990 Sb.),  
- zahrnuje i odstranění sloupků z jiného materiálu (beton, kámen).</t>
  </si>
  <si>
    <t>51</t>
  </si>
  <si>
    <t>SO 101.4</t>
  </si>
  <si>
    <t>Komunikace - úsek 4</t>
  </si>
  <si>
    <t>1780*0,12=213,60 [A]</t>
  </si>
  <si>
    <t>2200*0,1=220,00 [A]</t>
  </si>
  <si>
    <t>včetně odvozu na skládku a poplatku za uložení  
bude upřesněno podle skutečné sitace na stavbě po dohodě s TDI</t>
  </si>
  <si>
    <t>740*0,5=370,00 [A] - Odkop pro doplnění vozovky 
60*0,2=12,00 [B] - Odkop pod krajnicemi 
250=250,00 [C] - Odkopávky v místech příkopů a pro svahování 
3*4=12,00 [D] - Vsakovací jámy 
Celkem: (A+B+C+D)*0,8=515,20 [E] - odhad 80% z celkové kubatury</t>
  </si>
  <si>
    <t>740*0,5=370,00 [A] - Odkop pro doplnění vozovky 
60*0,2=12,00 [B] - Odkop pod krajnicema 
250=250,00 [C] - Odkopávky v místech příkopů a pro svahování 
3*4=12,00 [D] - Vsakovací jámy 
Celkem: (A+B+C+D)*0,2=128,80 [E] - odhad 20% z celkové kubatury</t>
  </si>
  <si>
    <t>275*(1+4,5+0,4+0,45)/14=125</t>
  </si>
  <si>
    <t>60*0,2=12,00 [A]</t>
  </si>
  <si>
    <t>3*4=12,00 [A] - 3 jámy po 4m3</t>
  </si>
  <si>
    <t>740=740,00 [A] - Doplnění vozovky 
60*1,2=72,00 [B] - Krajnice, navýšení úpravy pláně u příkopů a u vyústění do svahu 
Celkem: (A+B)*0,8=649,60 [C]  - odhad 80% z celkové kubatury</t>
  </si>
  <si>
    <t>740=740,00 [A] - Doplnění vozovky 
60*1,2=72,00 [B] - Krajnice, navýšení úpravy pláně u příkopů a u vyústění do svahu 
Celkem: (A+B)*0,2=162,40 [C]  - odhad 20% z celkové kubatury</t>
  </si>
  <si>
    <t>2200=2 200,00 [A]</t>
  </si>
  <si>
    <t>2200-1600=600,00 [A] - Na ornici 
50=50,00 [B] - Na terénních úpravách 
Celkem: A+B=650,00 [C]</t>
  </si>
  <si>
    <t>270*3,5=945,00 [A] - Nepropustná geotextilie (fólie)</t>
  </si>
  <si>
    <t>270*0,5=135,00 [B] - Separační geotextilie</t>
  </si>
  <si>
    <t>270=270,00 [A] - Vsakovací příkop 
30=30,00 [B] - Překopy silnice a vyústěnído vsakovací jámy 
Celkem: A+B=300,00 [C]</t>
  </si>
  <si>
    <t>30*0,5=15,00 [A] - Štěrkové matrace</t>
  </si>
  <si>
    <t>270*0,5=135,00 [A] - Přídlažba ze žulových kostek 10*10*10 v betonovém loži</t>
  </si>
  <si>
    <t>740=740,00 [A]</t>
  </si>
  <si>
    <t>740+60*1,2=812,00 [A] Navýšení plochy vozovkové vrstvy u příkopů a u vyústění do svahu</t>
  </si>
  <si>
    <t>Ocelové silniční svodidlo, úroveň zadržení H2</t>
  </si>
  <si>
    <t>275*2*0,125=68,75 [A]</t>
  </si>
  <si>
    <t>SO 201</t>
  </si>
  <si>
    <t>Opěrná zeď</t>
  </si>
  <si>
    <t>SO 201.3.1</t>
  </si>
  <si>
    <t>Opěrná zeď-úsek 3</t>
  </si>
  <si>
    <t>13121a</t>
  </si>
  <si>
    <t>HLOUBENÍ JAM ZAPAŽ I NEPAŽ TŘ. 3</t>
  </si>
  <si>
    <t>Vyhloubení stavební jámy pro zbudování zdi.  
včetně uložení na mezideponii  
Množství viz obsypy</t>
  </si>
  <si>
    <t>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eventuelně nutné druhotné rozpojení odstřelené horniny  
- ruční vykopávky, odstranění kořenů a napadávek  
- pažení, vzepření a rozepření vč. přepažování  
- hradící a štětové stěny dočasné (adekvátně platí ustanovení k pol. 1151,2)  
- úpravu, ochranu a očištění dna, základové spáry, stěn a svahů  
- zhutnění podloží, případně i svahů vč. svahování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</t>
  </si>
  <si>
    <t>13121b</t>
  </si>
  <si>
    <t>Vyhloubení stavební jámy pro zbudování zdi.  
včetně odvozu a uložení na skládku</t>
  </si>
  <si>
    <t>(2,26+1,96+2,14+2,17)/4*24+(4,53+4,68)/2*6+(2,24+2,04)/2*12+(1,95+1,88+2,1+2,18+2,28)/6*54+(2,53+2,47)/2*18+(2,08+2,05+2,56+2,83+2,66+2,25+2,02)/7*66+(3,12+2,9+3,1)/3*24+(1,93+1,88+1,86+1,97+2,1+2,31+2,21+7,95+2,12+2,26+2,48+2,4+2,36+2,14)/14*126+2,35*12+(1,8+2,18+2,31+2,03)/4*42+(2,8+2,97)/2*6+(2,31+2,07+2,15)/3*30-207=790</t>
  </si>
  <si>
    <t>17511a</t>
  </si>
  <si>
    <t>OBSYP POTRUBÍ A OBJEKTŮ SE ZHUTNĚNÍM</t>
  </si>
  <si>
    <t>Zásyp výkopu za zdí původní vhodnou nenamrzavou zeminou   
Zásyp výkopu před zdí.  
90% celkového objemu</t>
  </si>
  <si>
    <t>0,9*(0,5+0,52+2*0,52+0,53)/4*24+1,75*6+(0,7+0,67)/2*12+(0,52+0,49+0,4+2*0,46+0,45)/6*54+(0,67+0,64)/2*18+(0,48*2+0,46*2+0,51*2+0,47)/7*66+(2*0,99+0,97)/3*24+(5*0,46+0,47+0,48+0,5+0,51+3*0,53+0,49+0,45)/14*126+0,64*12+(2*0,46+0,47+0,49)/4*42+(0,86+0,87)/2*6+(0,52+2*0,53)/3*30=207</t>
  </si>
  <si>
    <t>17511b</t>
  </si>
  <si>
    <t>Zásyp výkopu za zdí nakoupenou vhodnou nenamrzavou zeminou   
Zásyp výkopu před zdí.  
10% celkového objemu</t>
  </si>
  <si>
    <t>0,1*(0,5+0,52+2*0,52+0,53)/4*24+1,75*6+(0,7+0,67)/2*12+(0,52+0,49+0,4+2*0,46+0,45)/6*54+(0,67+0,64)/2*18+(0,48*2+0,46*2+0,51*2+0,47)/7*66+(2*0,99+0,97)/3*24+(5*0,46+0,47+0,48+0,5+0,51+3*0,53+0,49+0,45)/14*126+0,64*12+(2*0,46+0,47+0,49)/4*42+(0,86+0,87)/2*6+(0,52+2*0,53)/3*30=23</t>
  </si>
  <si>
    <t>1,5*420=630,00 [A]</t>
  </si>
  <si>
    <t>21263</t>
  </si>
  <si>
    <t>TRATIVODY KOMPLET Z TRUB Z PLAST HMOT DN DO 150MM</t>
  </si>
  <si>
    <t>Podélná a příčná drenáž včetně drenážního obsypu a filtrační geotextilie</t>
  </si>
  <si>
    <t>420+21*2,5=472,50 [A]</t>
  </si>
  <si>
    <t>22694</t>
  </si>
  <si>
    <t>ZÁPORY KOVOVÉ</t>
  </si>
  <si>
    <t>Mikropiloty (zápory) z ocelových I profilů  
Materiál, doprava, manipulace a osazení</t>
  </si>
  <si>
    <t>0,0143*8*6*70=48,05 [A]</t>
  </si>
  <si>
    <t>- nastražení a zaberanění dílců do jakékoliv třídy horniny  
- veškerou dopravu, nájem, provoz a přemístění beranících zařízení a dalších mechanismů  
- lešení a podpěrné konstrukce pro práci a manipulaci beranících zařízení a dalších mechanismů  
- beranící plošiny vč. zemních prací, zpevnění, odvodnění a pod.  
- při provádění z lodi náklady na prám nebo lodi  
- těsnění stěny, je-li nutné  
- kotvení stěny, je-li nutné nebo vzepření, případně rozepření  
- dílenská dokumentace, včetně technologického předpisu spojování,  
- dodání spojovacího materiálu,  
- zřízení  montážních  a  dilatačních  spojů,  spar, včetně potřebných úprav, vložek, opracování, očištění a ošetření,  
- jakákoliv doprava a manipulace dílců  a  montážních  sestav,  včetně  dopravy konstrukce z výrobny na stavbu,  
- montážní dokumentace včetně technologického předpisu montáže,  
- výplň, těsnění a tmelení spar a spojů,  
- veškeré druhy opracování povrchů, včetně úprav pod nátěry a pod izolaci,  
- veškeré druhy dílenských základů a základních nátěrů a povlaků,  
- všechny druhy ocelového kotvení,  
- dílenskou přejímku a montážní prohlídku, včetně požadovaných dokladů</t>
  </si>
  <si>
    <t>26125</t>
  </si>
  <si>
    <t>VRTY PRO KOTVENÍ, INJEKTÁŽ A MIKROPILOTY NA POVRCHU TŘ. II D DO 300MM</t>
  </si>
  <si>
    <t>Vrty pro mikropiloty (zápory)  
35% celkové délky</t>
  </si>
  <si>
    <t>0,35*8*6,5*70=1 274,00 [A]</t>
  </si>
  <si>
    <t>26135</t>
  </si>
  <si>
    <t>VRTY PRO KOTVENÍ, INJEKTÁŽ A MIKROPILOTY NA POVRCHU TŘ. III D DO 300MM</t>
  </si>
  <si>
    <t>Vrty pro mikropiloty (zápory)  
65% celkové délky</t>
  </si>
  <si>
    <t>0,65*8*6,5*70=2 366,00 [A]</t>
  </si>
  <si>
    <t>281451</t>
  </si>
  <si>
    <t>INJEKTOVÁNÍ NÍZKOTLAKÉ Z CEMENTOVÉ MALTY NA POVRCHU</t>
  </si>
  <si>
    <t>Vyplnění vrtů aktivovanou cementovou maltou</t>
  </si>
  <si>
    <t>(0,25*0,25*3,14159/4-0,00182)*5,25*8*70=138,97 [A]</t>
  </si>
  <si>
    <t>Položka injektážních prací obsahuje kompletní práce, mimo zřízení vrtů (vykazují se položkami 261, 262), které jsou nutné pro předepsanou funkci injektáže (statickou, těsnící a pod.).   
Popisy prací zahrnují veškerý materiál, výrobky a polotovary, včetně mimostaveništní a vnitrostaveništní dopravy (rovněž přesuny), včetně naložení a složení, případně s uložením.</t>
  </si>
  <si>
    <t>31732</t>
  </si>
  <si>
    <t>ŘÍMSY ZE ŽELEZOBETONU</t>
  </si>
  <si>
    <t>Římsa na zdi  
C30/37 XF4</t>
  </si>
  <si>
    <t>0,33*420=138,60 [A]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</si>
  <si>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proudů,</t>
  </si>
  <si>
    <t>317365</t>
  </si>
  <si>
    <t>VÝZTUŽ ŘÍMS Z OCELI 10505</t>
  </si>
  <si>
    <t>Výztuž římsy z oceli B500B¨  
Odhad 120 kg/m3</t>
  </si>
  <si>
    <t>138,6*0,12=16,63 [A]</t>
  </si>
  <si>
    <t>327324</t>
  </si>
  <si>
    <t>ZDI OPĚRNÉ, ZÁRUBNÍ, NÁBŘEŽNÍ ZE ŽELEZOVÉHO BETONU DO C25/30 (B30)</t>
  </si>
  <si>
    <t>Dřík opěrné zdi  
C25/30 XC4,XF2</t>
  </si>
  <si>
    <t>1,2*1,0*342+1,2*1,15*24+1,2*1,2*18+1,2*1,3*6+1,2*1,4*24+1,2*1,9*6=532,80 [A]</t>
  </si>
  <si>
    <t>327365</t>
  </si>
  <si>
    <t>VÝZTUŽ ZDÍ OPĚRNÝCH, ZÁRUBNÍCH, NÁBŘEŽNÍCH Z OCELI 10505</t>
  </si>
  <si>
    <t>Výztuž dříku zdí z oceli B500B  
Odhad 100 kg/m3</t>
  </si>
  <si>
    <t>532,8*0,10=53,28 [A]</t>
  </si>
  <si>
    <t>45131</t>
  </si>
  <si>
    <t>PODKL A VÝPLŇ VRSTVY Z PROST BET</t>
  </si>
  <si>
    <t>Podkladní beton  
C12/15</t>
  </si>
  <si>
    <t>0,15*2*420=126,00 [A]</t>
  </si>
  <si>
    <t>Dlažba z lomového kamene pod vyústěním drenáže  
Lože z betonu C16/20 XF1</t>
  </si>
  <si>
    <t>1,5*1*0,25*20=7,50 [A]</t>
  </si>
  <si>
    <t>58920</t>
  </si>
  <si>
    <t>VÝPLŇ SPAR MODIFIKOVANÝM ASFALTEM</t>
  </si>
  <si>
    <t>Vyplnění spáry mezi vozovkou a římsou</t>
  </si>
  <si>
    <t>Přidružená stavební výroba</t>
  </si>
  <si>
    <t>711111</t>
  </si>
  <si>
    <t>IZOLACE BĚŽNÝCH KONSTRUKCÍ PROTI ZEMNÍ VLHKOSTI ASFALTOVÝMI NÁTĚRY</t>
  </si>
  <si>
    <t>Trojvrstvá nátěrová izolace proti zemní vlhkosti 1xPN+2xALP</t>
  </si>
  <si>
    <t>1,0*342+1,15*24+1,2*18+1,3*6+1,4*24+1,9*6+(0,6+0,2*2)*420=864,00 [A]</t>
  </si>
  <si>
    <t>- výrobní dokumentaci (včetně technologického předpisu) zpracovanou v souladu se zadávací dokumentací  
- dodání  izolačního a těsnícího  materiálu  (nátěry, nástřiky,  pásy,  desky, fólie, rohože,  tmely, zálivky a pod.) včetně množství potřebného pro přesahy a pro prostřih, spojovací a kotvící materiál (např. dráty, trny, svary), podkladní a upevňovací materiál (např. rošty, lišty), krycí a ochranné vrstvy (oplechování, bandáže, nátěry, posyp, další pásy nebo fólie a pod.)  
Pozn.: Položky nezahrnují ochranné vrstvy nebo konstrukce, které se zařazují do jiných stavebních dílů, např. cementové mazaniny, cihelné přizdívky, obetonování, asfaltové vrstvy a pod.  
- očištění a ošetření podkladu, zadávací dokumentace může zahrnout i případné vyspravení  
- zřízení izolace jako kompletního povlaku, případně komplet. soustavy nebo systému podle příslušného  technolog. předpisu, včet. adhézního nátěru,  speciální úpravy povrchu izolované konstrukce a případné expanzní vložky  
- zřízení izolace i jednotlivých vrstev po etapách, včetně pracovních spár a spojů  
- u izolace pod římsou je zahrnuta izolační vložka  
- úprava u okrajů, rohů, hran, dilatačních i pracovních spojů, kotev, obrubníků, dilatačních zařízení, odvodnění, otvorů, neizolovaných míst a pod.  
- zajištění odvodnění povrchu izolace, včetně odvodnění nejnižších míst, pokud dokumentace pro zadání stavby nestanoví jinak  
- zřízení  okapních,  rohových,  koutových,  lemujících a dilatačních  plechů  (včetně  případného připevnění), jsou-li požadovány a není-li pro ně stanovena samostatná položka  
- ochrana izolace do doby zřízení definitivní ochranné vrstvy nebo konstrukce  
- úprava, očištění a ošetření prostoru kolem izolace  
- provedení požadovaných zkoušek.</t>
  </si>
  <si>
    <t>711112</t>
  </si>
  <si>
    <t>IZOLACE BĚŽNÝCH KONSTRUKCÍ PROTI ZEMNÍ VLHKOSTI ASFALTOVÝMI PÁSY</t>
  </si>
  <si>
    <t>Ochranný asfaltový izolační pás dilatačních spar š. 500 mm</t>
  </si>
  <si>
    <t>(1,15*3+1,2*2+1,4*3+1,0*61+(1,2+0,2)*69)*0,5=83,83 [A]</t>
  </si>
  <si>
    <t>78383</t>
  </si>
  <si>
    <t>NÁTĚRY BETON KONSTR TYP OS - C</t>
  </si>
  <si>
    <t>Ochranný nátěr typu S4 (OS-C)</t>
  </si>
  <si>
    <t>420*(0,15+0,8+0,6+0,2)=735,00 [A]</t>
  </si>
  <si>
    <t>- položky nátěrů zahrnují kompletní povlaky (i různobarevné), včetně úpravy podkladu (odmaštění, odrezivění, odstranění starých nátěrů a nečistot) a jeho vyspravení, provedení nátěru předepsaným postupem a splnění všech požadavků daných technologickým předpisem.</t>
  </si>
  <si>
    <t>911512</t>
  </si>
  <si>
    <t>OCELOVÉ SVODIDLO NA OBJEKTECH JEDNOSTRANNÉ SLOUPKY DO 2M POZINK</t>
  </si>
  <si>
    <t>Ocelové zábradelní svodidlo, úroveň zadržení min. H2</t>
  </si>
  <si>
    <t>931182</t>
  </si>
  <si>
    <t>VÝPLŇ DILATAČNÍCH SPAR Z POLYSTYRENU TL 20MM</t>
  </si>
  <si>
    <t>(1,15*3+1,2*2+1,4*3+1,0*61)*1,2+(0,35*0,8+0,24*0,2)*69=107,89 [A]</t>
  </si>
  <si>
    <t>93133</t>
  </si>
  <si>
    <t>TĚSNĚNÍ DILATAČNÍCH SPAR POLYURETANOVÝM TMELEM</t>
  </si>
  <si>
    <t>Těsnící tmel v dilatačních spárách.</t>
  </si>
  <si>
    <t>(1,15*3+1,2*2+1,4*3+1,0*61+(1,2+0,2)*69)*0,02*0,01+(1,15*3+1,2*2+1,4*3+1,0*61+(0,2+0,6+0,8+0,15)*69)*0,02*0,015=0,09 [A]</t>
  </si>
  <si>
    <t>93134</t>
  </si>
  <si>
    <t>TĚSNĚNÍ DILATAČNÍCH SPAR ASFALTOVOU PÁSKOU</t>
  </si>
  <si>
    <t>Asfaltový izolační pás š. 300 mm s průtažností min. 30% překrývající dilatační spáru</t>
  </si>
  <si>
    <t>(1,15*3+1,2*2+1,4*3+1,0*61+(1,2+0,2)*69)*0,3=50,30 [A]</t>
  </si>
  <si>
    <t>93640</t>
  </si>
  <si>
    <t>DROBNÉ DOPLŇK KONSTR KAMENNÉ</t>
  </si>
  <si>
    <t>Žulové chrliče 950x200x100 mm</t>
  </si>
  <si>
    <t>93650</t>
  </si>
  <si>
    <t>DROBNÉ DOPLŇK KONSTR KOVOVÉ</t>
  </si>
  <si>
    <t>Dvojité trny z ušlechtilé oceli, 1 trn na dilatační spáru</t>
  </si>
  <si>
    <t>- dílenská dokumentace, včetně technologického předpisu spojování,  
- dodání  materiálu  v požadované kvalitě a výroba konstrukce i dílenská (včetně  pomůcek,  přípravků a prostředků pro výrobu) bez ohledu na náročnost a její hmotnost, dílenská montáž,  
- dodání spojovacího materiálu,  
- zřízení  montážních  a  dilatačních  spojů,  spar, včetně potřebných úprav, vložek, opracování, očištění a ošetření,  
- podpěr. konstr. a lešení všech druhů pro montáž konstrukcí i doplňkových, včetně požadovaných otvorů, ochranných a bezpečnostních opatření a základů pro tyto konstrukce a lešení,  
- jakákoliv doprava a manipulace dílců  a  montážních  sestav,  včetně  dopravy konstrukce z výrobny na stavbu,  
- montáž konstrukce na staveništi, včetně montážních prostředků a pomůcek a zednických výpomocí,  
- montážní dokumentace včetně technologického předpisu montáže,  
- výplň, těsnění a tmelení spar a spojů,  
- čištění konstrukce a odstranění všech vrubů (vrypy, otlačeniny a pod.),  
- veškeré druhy opracování povrchů, včetně úprav pod nátěry a pod izolaci,  
- veškeré druhy dílenských základů a základních nátěrů a povlaků,  
- všechny druhy ocelového kotvení,  
- dílenskou přejímku a montážní prohlídku, včetně požadovaných dokladů,  
- zřízení kotevních otvorů nebo jam, nejsou-li částí jiné konstrukce, jejich úpravy, očištění a ošetření,  
- osazení kotvení nebo přímo částí konstrukce do podpůrné konstrukce nebo do zeminy,  
- výplň kotevních otvorů  (příp.  podlití  patních  desek)  maltou,  betonem  nebo  jinou speciální hmotou, vyplnění jam zeminou,  
- ošetření kotevní oblasti proti vzniku trhlin, vlivu povětrnosti a pod.,  
- osazení nivelačních značek, včetně jejich zaměření, označení znakem výrobce a vyznačení letopočtu.  
Dokumentace pro zadání stavby může dále předepsat že cena položky ještě obsahuje například:  
- veškeré druhy protikorozní ochrany a nátěry konstrukcí,  
- žárové zinkování ponorem nebo žárové stříkání (metalizace) kovem,  
- zvláštní spojovací prostředky, rozebíratelnost konstrukce,  
- osazení měřících zařízení a úpravy pro ně  
- ochranná opatření před účinky bludných proudů  
- ochranu před přepětím.</t>
  </si>
  <si>
    <t>SO 201.4.1</t>
  </si>
  <si>
    <t>Opěrná zeď-úsek 4</t>
  </si>
  <si>
    <t>(2,72+2,21+2,51+2,41+2,23+1,5)/6*30+(2,2+1,94+2,16)/3*18+(1,53+2,54)/2*12-45=85</t>
  </si>
  <si>
    <t>0,9*(0,56+0,52+0,53*2+0,54+0,6)/6*30+(1,13+1,17+1,05)/3*18+(0,73+0,43)/2*12=45</t>
  </si>
  <si>
    <t>0,1*(0,56+0,52+0,53*2+0,54+0,6)/6*30+(1,13+1,17+1,05)/3*18+(0,73+0,43)/2*12=5</t>
  </si>
  <si>
    <t>1,5*60=90,00 [A]</t>
  </si>
  <si>
    <t>60+3*2,5=67,50 [A]</t>
  </si>
  <si>
    <t>0,0143*8*6*10=6,86 [A]</t>
  </si>
  <si>
    <t>0,35*8*6,5*10=182,00 [A]</t>
  </si>
  <si>
    <t>0,65*8*6,5*10=338,00 [A]</t>
  </si>
  <si>
    <t>(0,25*0,25*3,14159/4-0,00182)*5,25*8*10=19,85 [A]</t>
  </si>
  <si>
    <t>0,33*60=19,80 [A]</t>
  </si>
  <si>
    <t>19,8*0,12=2,38 [A]</t>
  </si>
  <si>
    <t>1,2*1,0*42+1,2*1,4*18=80,64 [A]</t>
  </si>
  <si>
    <t>80,64*0,10=8,06 [A]</t>
  </si>
  <si>
    <t>0,15*2*60=18,00 [A]</t>
  </si>
  <si>
    <t>1,5*1*0,25*3=1,13 [A]</t>
  </si>
  <si>
    <t>1,0*42+1,4*18+(0,6+0,2*2)*60=127,20 [A]</t>
  </si>
  <si>
    <t>(1,0*9+(1,2+0,2)*9)*0,5=10,80 [A]</t>
  </si>
  <si>
    <t>60*(0,15+0,8+0,6+0,2)=105,00 [A]</t>
  </si>
  <si>
    <t>(1,0*9)*1,2+(0,35*0,8+0,24*0,2)*9=13,75 [A]</t>
  </si>
  <si>
    <t>(1,0*9+(1,2+0,2)*9)*0,02*0,01+(1,0*9+(0,2+0,6+0,8+0,15)*9)*0,02*0,015=0,01 [A]</t>
  </si>
  <si>
    <t>(1,0*9+(1,2+0,2)*9)*0,3=6,48 [A]</t>
  </si>
  <si>
    <t>SO 201.4.2</t>
  </si>
  <si>
    <t>3,51*6+(3,11+2,67+2,74)/3*18+(1,85+2,03+1,8),3*24+2,42*6+(1,8+1,85+2,16+2,25+1,8)/5*54+2,41*6+(1,85+1,88)/2*18+(3,04+2,86+3,05)/3*24+(1,92+1,68)/2*12-99=281</t>
  </si>
  <si>
    <t>0,9*0,43*6+(0,9+0,91+0,94)/3*18+(0,49+2*0,51)/3*24+0,87*6+(0,5+0,48+0,45+2*0,43)/5*54+0,75*6+(0,43+0,45)/2*18+(1,04+1,1+1,11)/3*24+(0,5+0,51)/2*12=99</t>
  </si>
  <si>
    <t>0,1*0,43*6+(0,9+0,91+0,94)/3*18+(0,49+2*0,51)/3*24+0,87*6+(0,5+0,48+0,45+2*0,43)/5*54+0,75*6+(0,43+0,45)/2*18+(1,04+1,1+1,11)/3*24+(0,5+0,51)/2*12=11</t>
  </si>
  <si>
    <t>1,5*168=252,00 [A]</t>
  </si>
  <si>
    <t>168+8*2,5=188,00 [A]</t>
  </si>
  <si>
    <t>0,0143*8*6*28=19,22 [A]</t>
  </si>
  <si>
    <t>0,35*8*6,5*28=509,60 [A]</t>
  </si>
  <si>
    <t>0,65*8*6,5*28=946,40 [A]</t>
  </si>
  <si>
    <t>(0,25*0,25*3,14159/4-0,00182)*5,25*8*28=55,59 [A]</t>
  </si>
  <si>
    <t>0,33*168=55,44 [A]</t>
  </si>
  <si>
    <t>55,44*0,12=6,65 [A]</t>
  </si>
  <si>
    <t>1,2*1,0*114+1,2*1,3*12+1,2*1,4*18+1,2*1,5*24=228,96 [A]</t>
  </si>
  <si>
    <t>228,96*0,10=22,90 [A]</t>
  </si>
  <si>
    <t>0,15*2*168=50,40 [A]</t>
  </si>
  <si>
    <t>1,5*1*0,25*8=3,00 [A]</t>
  </si>
  <si>
    <t>1,0*114+1,3*12+1,4*18+1,5*24+(0,6+0,2*2)*168=358,80 [A]</t>
  </si>
  <si>
    <t>(1,0*22+1,4*2+1,5*3+(1,2+0,2)*27)*0,5=33,55 [A]</t>
  </si>
  <si>
    <t>168*(0,15+0,8+0,6+0,2)=294,00 [A]</t>
  </si>
  <si>
    <t>(1,0*22+1,4*2+1,5*3)*1,2+(0,35*0,8+0,24*0,2)*27=44,02 [A]</t>
  </si>
  <si>
    <t>((1,0*22+1,4*2+1,5*3)+(1,2+0,2)*27)*0,02*0,01+((1,0*22+1,4*2+1,5*3)+(0,2+0,6+0,8+0,15)*27)*0,02*0,015=0,04 [A]</t>
  </si>
  <si>
    <t>(1,0*22+1,4*2+1,5*3+(1,2+0,2)*27)*0,3=20,13 [A]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</si>
</sst>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4" fontId="3" fillId="33" borderId="0" xfId="0" applyNumberFormat="1" applyFont="1" applyFill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0" fillId="33" borderId="14" xfId="0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3" fillId="33" borderId="14" xfId="0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vertical="center" wrapText="1"/>
    </xf>
    <xf numFmtId="4" fontId="3" fillId="33" borderId="14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left" vertical="center" wrapText="1"/>
    </xf>
    <xf numFmtId="4" fontId="0" fillId="33" borderId="10" xfId="0" applyNumberForma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5" fillId="33" borderId="11" xfId="0" applyFont="1" applyFill="1" applyBorder="1" applyAlignment="1">
      <alignment horizontal="right" vertical="center"/>
    </xf>
    <xf numFmtId="0" fontId="0" fillId="33" borderId="11" xfId="0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B19" sqref="B19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33"/>
      <c r="B1" s="1" t="s">
        <v>0</v>
      </c>
      <c r="C1" s="1"/>
      <c r="D1" s="1"/>
      <c r="E1" s="1"/>
    </row>
    <row r="2" spans="1:5" ht="12.75" customHeight="1">
      <c r="A2" s="33"/>
      <c r="B2" s="34" t="s">
        <v>1</v>
      </c>
      <c r="C2" s="1"/>
      <c r="D2" s="1"/>
      <c r="E2" s="1"/>
    </row>
    <row r="3" spans="1:5" ht="19.5" customHeight="1">
      <c r="A3" s="33"/>
      <c r="B3" s="33"/>
      <c r="C3" s="1"/>
      <c r="D3" s="1"/>
      <c r="E3" s="1"/>
    </row>
    <row r="4" spans="1:5" ht="19.5" customHeight="1">
      <c r="A4" s="1"/>
      <c r="B4" s="35" t="s">
        <v>2</v>
      </c>
      <c r="C4" s="33"/>
      <c r="D4" s="33"/>
      <c r="E4" s="1"/>
    </row>
    <row r="5" spans="1:5" ht="12.75" customHeight="1">
      <c r="A5" s="1"/>
      <c r="B5" s="33" t="s">
        <v>3</v>
      </c>
      <c r="C5" s="33"/>
      <c r="D5" s="33"/>
      <c r="E5" s="1"/>
    </row>
    <row r="6" spans="1:5" ht="12.75" customHeight="1">
      <c r="A6" s="1"/>
      <c r="B6" s="3" t="s">
        <v>4</v>
      </c>
      <c r="C6" s="6">
        <f>SUM(C10:C16)</f>
        <v>37113252.379999995</v>
      </c>
      <c r="D6" s="1"/>
      <c r="E6" s="1"/>
    </row>
    <row r="7" spans="1:5" ht="12.75" customHeight="1">
      <c r="A7" s="1"/>
      <c r="B7" s="3" t="s">
        <v>5</v>
      </c>
      <c r="C7" s="6">
        <f>SUM(E10:E16)</f>
        <v>44875535.37979999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</row>
    <row r="10" spans="1:5" ht="12.75" customHeight="1">
      <c r="A10" s="16" t="s">
        <v>23</v>
      </c>
      <c r="B10" s="16" t="s">
        <v>24</v>
      </c>
      <c r="C10" s="17">
        <f>'SO 000'!I3</f>
        <v>953000</v>
      </c>
      <c r="D10" s="17">
        <f>'SO 000'!O2</f>
        <v>168630</v>
      </c>
      <c r="E10" s="17">
        <f aca="true" t="shared" si="0" ref="E10:E16">C10+D10</f>
        <v>1121630</v>
      </c>
    </row>
    <row r="11" spans="1:5" ht="12.75" customHeight="1">
      <c r="A11" s="16" t="s">
        <v>116</v>
      </c>
      <c r="B11" s="16" t="s">
        <v>117</v>
      </c>
      <c r="C11" s="17">
        <f>'SO 101_SO 101.2'!I3</f>
        <v>3529650.92</v>
      </c>
      <c r="D11" s="17">
        <f>'SO 101_SO 101.2'!O2</f>
        <v>741226.6932000001</v>
      </c>
      <c r="E11" s="17">
        <f t="shared" si="0"/>
        <v>4270877.6132</v>
      </c>
    </row>
    <row r="12" spans="1:5" ht="12.75" customHeight="1">
      <c r="A12" s="16" t="s">
        <v>295</v>
      </c>
      <c r="B12" s="16" t="s">
        <v>296</v>
      </c>
      <c r="C12" s="17">
        <f>'SO 101_SO 101.3'!I3</f>
        <v>5024974.9799999995</v>
      </c>
      <c r="D12" s="17">
        <f>'SO 101_SO 101.3'!O2</f>
        <v>1055244.7458</v>
      </c>
      <c r="E12" s="17">
        <f t="shared" si="0"/>
        <v>6080219.725799999</v>
      </c>
    </row>
    <row r="13" spans="1:5" ht="12.75" customHeight="1">
      <c r="A13" s="16" t="s">
        <v>386</v>
      </c>
      <c r="B13" s="16" t="s">
        <v>387</v>
      </c>
      <c r="C13" s="17">
        <f>'SO 101_SO 101.4'!I3</f>
        <v>3482413.15</v>
      </c>
      <c r="D13" s="17">
        <f>'SO 101_SO 101.4'!O2</f>
        <v>731306.7615</v>
      </c>
      <c r="E13" s="17">
        <f t="shared" si="0"/>
        <v>4213719.911499999</v>
      </c>
    </row>
    <row r="14" spans="1:5" ht="12.75" customHeight="1">
      <c r="A14" s="16" t="s">
        <v>411</v>
      </c>
      <c r="B14" s="16" t="s">
        <v>412</v>
      </c>
      <c r="C14" s="17">
        <f>'SO 201_SO 201.3.1'!I3</f>
        <v>15538026.33</v>
      </c>
      <c r="D14" s="17">
        <f>'SO 201_SO 201.3.1'!O2</f>
        <v>3262985.5293</v>
      </c>
      <c r="E14" s="17">
        <f t="shared" si="0"/>
        <v>18801011.8593</v>
      </c>
    </row>
    <row r="15" spans="1:5" ht="12.75" customHeight="1">
      <c r="A15" s="16" t="s">
        <v>512</v>
      </c>
      <c r="B15" s="16" t="s">
        <v>513</v>
      </c>
      <c r="C15" s="17">
        <f>'SO 201_SO 201.4.1'!I3</f>
        <v>2249951.34</v>
      </c>
      <c r="D15" s="17">
        <f>'SO 201_SO 201.4.1'!O2</f>
        <v>472489.7813999999</v>
      </c>
      <c r="E15" s="17">
        <f t="shared" si="0"/>
        <v>2722441.1213999996</v>
      </c>
    </row>
    <row r="16" spans="1:5" ht="12.75" customHeight="1">
      <c r="A16" s="16" t="s">
        <v>535</v>
      </c>
      <c r="B16" s="16" t="s">
        <v>513</v>
      </c>
      <c r="C16" s="17">
        <f>'SO 201_SO 201.4.2'!I3</f>
        <v>6335235.66</v>
      </c>
      <c r="D16" s="17">
        <f>'SO 201_SO 201.4.2'!O2</f>
        <v>1330399.4886000003</v>
      </c>
      <c r="E16" s="17">
        <f t="shared" si="0"/>
        <v>7665635.148600001</v>
      </c>
    </row>
  </sheetData>
  <sheetProtection/>
  <mergeCells count="4">
    <mergeCell ref="A1:A3"/>
    <mergeCell ref="B2:B3"/>
    <mergeCell ref="B4:D4"/>
    <mergeCell ref="B5:D5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</f>
        <v>168630</v>
      </c>
      <c r="P2" t="s">
        <v>22</v>
      </c>
    </row>
    <row r="3" spans="1:16" ht="15" customHeight="1">
      <c r="A3" t="s">
        <v>12</v>
      </c>
      <c r="B3" s="10" t="s">
        <v>14</v>
      </c>
      <c r="C3" s="36" t="s">
        <v>15</v>
      </c>
      <c r="D3" s="33"/>
      <c r="E3" s="11" t="s">
        <v>16</v>
      </c>
      <c r="F3" s="1"/>
      <c r="G3" s="8"/>
      <c r="H3" s="7" t="s">
        <v>23</v>
      </c>
      <c r="I3" s="30">
        <f>0+I8</f>
        <v>953000</v>
      </c>
      <c r="O3" t="s">
        <v>19</v>
      </c>
      <c r="P3" t="s">
        <v>22</v>
      </c>
    </row>
    <row r="4" spans="1:16" ht="15" customHeight="1">
      <c r="A4" t="s">
        <v>17</v>
      </c>
      <c r="B4" s="13" t="s">
        <v>18</v>
      </c>
      <c r="C4" s="37" t="s">
        <v>23</v>
      </c>
      <c r="D4" s="38"/>
      <c r="E4" s="14" t="s">
        <v>24</v>
      </c>
      <c r="F4" s="5"/>
      <c r="G4" s="5"/>
      <c r="H4" s="15"/>
      <c r="I4" s="15"/>
      <c r="O4" t="s">
        <v>20</v>
      </c>
      <c r="P4" t="s">
        <v>22</v>
      </c>
    </row>
    <row r="5" spans="1:16" ht="12.75" customHeight="1">
      <c r="A5" s="39" t="s">
        <v>25</v>
      </c>
      <c r="B5" s="39" t="s">
        <v>27</v>
      </c>
      <c r="C5" s="39" t="s">
        <v>29</v>
      </c>
      <c r="D5" s="39" t="s">
        <v>30</v>
      </c>
      <c r="E5" s="39" t="s">
        <v>32</v>
      </c>
      <c r="F5" s="39" t="s">
        <v>34</v>
      </c>
      <c r="G5" s="39" t="s">
        <v>36</v>
      </c>
      <c r="H5" s="39" t="s">
        <v>38</v>
      </c>
      <c r="I5" s="39"/>
      <c r="O5" t="s">
        <v>21</v>
      </c>
      <c r="P5" t="s">
        <v>22</v>
      </c>
    </row>
    <row r="6" spans="1:9" ht="12.75" customHeight="1">
      <c r="A6" s="39"/>
      <c r="B6" s="39"/>
      <c r="C6" s="39"/>
      <c r="D6" s="39"/>
      <c r="E6" s="39"/>
      <c r="F6" s="39"/>
      <c r="G6" s="39"/>
      <c r="H6" s="12" t="s">
        <v>39</v>
      </c>
      <c r="I6" s="12" t="s">
        <v>41</v>
      </c>
    </row>
    <row r="7" spans="1:9" ht="12.75" customHeight="1">
      <c r="A7" s="12" t="s">
        <v>26</v>
      </c>
      <c r="B7" s="12" t="s">
        <v>28</v>
      </c>
      <c r="C7" s="12" t="s">
        <v>22</v>
      </c>
      <c r="D7" s="12" t="s">
        <v>31</v>
      </c>
      <c r="E7" s="12" t="s">
        <v>33</v>
      </c>
      <c r="F7" s="12" t="s">
        <v>35</v>
      </c>
      <c r="G7" s="12" t="s">
        <v>37</v>
      </c>
      <c r="H7" s="12" t="s">
        <v>40</v>
      </c>
      <c r="I7" s="12" t="s">
        <v>42</v>
      </c>
    </row>
    <row r="8" spans="1:18" ht="12.75" customHeight="1">
      <c r="A8" s="15" t="s">
        <v>43</v>
      </c>
      <c r="B8" s="15"/>
      <c r="C8" s="19" t="s">
        <v>26</v>
      </c>
      <c r="D8" s="15"/>
      <c r="E8" s="20" t="s">
        <v>44</v>
      </c>
      <c r="F8" s="15"/>
      <c r="G8" s="15"/>
      <c r="H8" s="15"/>
      <c r="I8" s="21">
        <f>0+Q8</f>
        <v>953000</v>
      </c>
      <c r="O8">
        <f>0+R8</f>
        <v>168630</v>
      </c>
      <c r="Q8">
        <f>0+I9+I13+I17+I21+I25+I29+I33+I37+I41+I45+I49+I53+I57+I61+I65+I69+I73+I77+I81+I85+I89+I93+I97</f>
        <v>953000</v>
      </c>
      <c r="R8">
        <f>0+O9+O13+O17+O21+O25+O29+O33+O37+O41+O45+O49+O53+O57+O61+O65+O69+O73+O77+O81+O85+O89+O93+O97</f>
        <v>168630</v>
      </c>
    </row>
    <row r="9" spans="1:16" ht="12.75">
      <c r="A9" s="18" t="s">
        <v>45</v>
      </c>
      <c r="B9" s="22" t="s">
        <v>28</v>
      </c>
      <c r="C9" s="22" t="s">
        <v>46</v>
      </c>
      <c r="D9" s="18" t="s">
        <v>47</v>
      </c>
      <c r="E9" s="23" t="s">
        <v>48</v>
      </c>
      <c r="F9" s="24" t="s">
        <v>49</v>
      </c>
      <c r="G9" s="25">
        <v>1</v>
      </c>
      <c r="H9" s="25">
        <v>150000</v>
      </c>
      <c r="I9" s="25">
        <f>ROUND(ROUND(H9,2)*ROUND(G9,2),2)</f>
        <v>150000</v>
      </c>
      <c r="O9">
        <f>(I9*0)/100</f>
        <v>0</v>
      </c>
      <c r="P9" t="s">
        <v>26</v>
      </c>
    </row>
    <row r="10" spans="1:5" ht="38.25">
      <c r="A10" s="26" t="s">
        <v>50</v>
      </c>
      <c r="E10" s="27" t="s">
        <v>51</v>
      </c>
    </row>
    <row r="11" spans="1:5" ht="12.75">
      <c r="A11" s="28" t="s">
        <v>52</v>
      </c>
      <c r="E11" s="29" t="s">
        <v>47</v>
      </c>
    </row>
    <row r="12" spans="1:5" ht="12.75">
      <c r="A12" t="s">
        <v>53</v>
      </c>
      <c r="E12" s="27" t="s">
        <v>54</v>
      </c>
    </row>
    <row r="13" spans="1:16" ht="12.75">
      <c r="A13" s="18" t="s">
        <v>45</v>
      </c>
      <c r="B13" s="22" t="s">
        <v>22</v>
      </c>
      <c r="C13" s="22" t="s">
        <v>55</v>
      </c>
      <c r="D13" s="18" t="s">
        <v>22</v>
      </c>
      <c r="E13" s="23" t="s">
        <v>56</v>
      </c>
      <c r="F13" s="24" t="s">
        <v>57</v>
      </c>
      <c r="G13" s="25">
        <v>1</v>
      </c>
      <c r="H13" s="25">
        <v>1000</v>
      </c>
      <c r="I13" s="25">
        <f>ROUND(ROUND(H13,2)*ROUND(G13,2),2)</f>
        <v>1000</v>
      </c>
      <c r="O13">
        <f>(I13*21)/100</f>
        <v>210</v>
      </c>
      <c r="P13" t="s">
        <v>22</v>
      </c>
    </row>
    <row r="14" spans="1:5" ht="12.75">
      <c r="A14" s="26" t="s">
        <v>50</v>
      </c>
      <c r="E14" s="27" t="s">
        <v>58</v>
      </c>
    </row>
    <row r="15" spans="1:5" ht="12.75">
      <c r="A15" s="28" t="s">
        <v>52</v>
      </c>
      <c r="E15" s="29" t="s">
        <v>47</v>
      </c>
    </row>
    <row r="16" spans="1:5" ht="12.75">
      <c r="A16" t="s">
        <v>53</v>
      </c>
      <c r="E16" s="27" t="s">
        <v>59</v>
      </c>
    </row>
    <row r="17" spans="1:16" ht="12.75">
      <c r="A17" s="18" t="s">
        <v>45</v>
      </c>
      <c r="B17" s="22" t="s">
        <v>31</v>
      </c>
      <c r="C17" s="22" t="s">
        <v>55</v>
      </c>
      <c r="D17" s="18" t="s">
        <v>31</v>
      </c>
      <c r="E17" s="23" t="s">
        <v>60</v>
      </c>
      <c r="F17" s="24" t="s">
        <v>57</v>
      </c>
      <c r="G17" s="25">
        <v>4.5</v>
      </c>
      <c r="H17" s="25">
        <v>1000</v>
      </c>
      <c r="I17" s="25">
        <f>ROUND(ROUND(H17,2)*ROUND(G17,2),2)</f>
        <v>4500</v>
      </c>
      <c r="O17">
        <f>(I17*21)/100</f>
        <v>945</v>
      </c>
      <c r="P17" t="s">
        <v>22</v>
      </c>
    </row>
    <row r="18" spans="1:5" ht="12.75">
      <c r="A18" s="26" t="s">
        <v>50</v>
      </c>
      <c r="E18" s="27" t="s">
        <v>58</v>
      </c>
    </row>
    <row r="19" spans="1:5" ht="12.75">
      <c r="A19" s="28" t="s">
        <v>52</v>
      </c>
      <c r="E19" s="29" t="s">
        <v>47</v>
      </c>
    </row>
    <row r="20" spans="1:5" ht="12.75">
      <c r="A20" t="s">
        <v>53</v>
      </c>
      <c r="E20" s="27" t="s">
        <v>59</v>
      </c>
    </row>
    <row r="21" spans="1:16" ht="12.75">
      <c r="A21" s="18" t="s">
        <v>45</v>
      </c>
      <c r="B21" s="22" t="s">
        <v>33</v>
      </c>
      <c r="C21" s="22" t="s">
        <v>55</v>
      </c>
      <c r="D21" s="18" t="s">
        <v>33</v>
      </c>
      <c r="E21" s="23" t="s">
        <v>61</v>
      </c>
      <c r="F21" s="24" t="s">
        <v>57</v>
      </c>
      <c r="G21" s="25">
        <v>2.5</v>
      </c>
      <c r="H21" s="25">
        <v>1000</v>
      </c>
      <c r="I21" s="25">
        <f>ROUND(ROUND(H21,2)*ROUND(G21,2),2)</f>
        <v>2500</v>
      </c>
      <c r="O21">
        <f>(I21*21)/100</f>
        <v>525</v>
      </c>
      <c r="P21" t="s">
        <v>22</v>
      </c>
    </row>
    <row r="22" spans="1:5" ht="12.75">
      <c r="A22" s="26" t="s">
        <v>50</v>
      </c>
      <c r="E22" s="27" t="s">
        <v>58</v>
      </c>
    </row>
    <row r="23" spans="1:5" ht="12.75">
      <c r="A23" s="28" t="s">
        <v>52</v>
      </c>
      <c r="E23" s="29" t="s">
        <v>47</v>
      </c>
    </row>
    <row r="24" spans="1:5" ht="12.75">
      <c r="A24" t="s">
        <v>53</v>
      </c>
      <c r="E24" s="27" t="s">
        <v>59</v>
      </c>
    </row>
    <row r="25" spans="1:16" ht="12.75">
      <c r="A25" s="18" t="s">
        <v>45</v>
      </c>
      <c r="B25" s="22" t="s">
        <v>35</v>
      </c>
      <c r="C25" s="22" t="s">
        <v>62</v>
      </c>
      <c r="D25" s="18" t="s">
        <v>22</v>
      </c>
      <c r="E25" s="23" t="s">
        <v>63</v>
      </c>
      <c r="F25" s="24" t="s">
        <v>57</v>
      </c>
      <c r="G25" s="25">
        <v>1</v>
      </c>
      <c r="H25" s="25">
        <v>1000</v>
      </c>
      <c r="I25" s="25">
        <f>ROUND(ROUND(H25,2)*ROUND(G25,2),2)</f>
        <v>1000</v>
      </c>
      <c r="O25">
        <f>(I25*21)/100</f>
        <v>210</v>
      </c>
      <c r="P25" t="s">
        <v>22</v>
      </c>
    </row>
    <row r="26" spans="1:5" ht="12.75">
      <c r="A26" s="26" t="s">
        <v>50</v>
      </c>
      <c r="E26" s="27" t="s">
        <v>47</v>
      </c>
    </row>
    <row r="27" spans="1:5" ht="12.75">
      <c r="A27" s="28" t="s">
        <v>52</v>
      </c>
      <c r="E27" s="29" t="s">
        <v>47</v>
      </c>
    </row>
    <row r="28" spans="1:5" ht="12.75">
      <c r="A28" t="s">
        <v>53</v>
      </c>
      <c r="E28" s="27" t="s">
        <v>47</v>
      </c>
    </row>
    <row r="29" spans="1:16" ht="12.75">
      <c r="A29" s="18" t="s">
        <v>45</v>
      </c>
      <c r="B29" s="22" t="s">
        <v>37</v>
      </c>
      <c r="C29" s="22" t="s">
        <v>62</v>
      </c>
      <c r="D29" s="18" t="s">
        <v>31</v>
      </c>
      <c r="E29" s="23" t="s">
        <v>64</v>
      </c>
      <c r="F29" s="24" t="s">
        <v>57</v>
      </c>
      <c r="G29" s="25">
        <v>4.5</v>
      </c>
      <c r="H29" s="25">
        <v>1000</v>
      </c>
      <c r="I29" s="25">
        <f>ROUND(ROUND(H29,2)*ROUND(G29,2),2)</f>
        <v>4500</v>
      </c>
      <c r="O29">
        <f>(I29*21)/100</f>
        <v>945</v>
      </c>
      <c r="P29" t="s">
        <v>22</v>
      </c>
    </row>
    <row r="30" spans="1:5" ht="12.75">
      <c r="A30" s="26" t="s">
        <v>50</v>
      </c>
      <c r="E30" s="27" t="s">
        <v>47</v>
      </c>
    </row>
    <row r="31" spans="1:5" ht="12.75">
      <c r="A31" s="28" t="s">
        <v>52</v>
      </c>
      <c r="E31" s="29" t="s">
        <v>47</v>
      </c>
    </row>
    <row r="32" spans="1:5" ht="12.75">
      <c r="A32" t="s">
        <v>53</v>
      </c>
      <c r="E32" s="27" t="s">
        <v>47</v>
      </c>
    </row>
    <row r="33" spans="1:16" ht="12.75">
      <c r="A33" s="18" t="s">
        <v>45</v>
      </c>
      <c r="B33" s="22" t="s">
        <v>65</v>
      </c>
      <c r="C33" s="22" t="s">
        <v>62</v>
      </c>
      <c r="D33" s="18" t="s">
        <v>33</v>
      </c>
      <c r="E33" s="23" t="s">
        <v>66</v>
      </c>
      <c r="F33" s="24" t="s">
        <v>57</v>
      </c>
      <c r="G33" s="25">
        <v>2.5</v>
      </c>
      <c r="H33" s="25">
        <v>1000</v>
      </c>
      <c r="I33" s="25">
        <f>ROUND(ROUND(H33,2)*ROUND(G33,2),2)</f>
        <v>2500</v>
      </c>
      <c r="O33">
        <f>(I33*21)/100</f>
        <v>525</v>
      </c>
      <c r="P33" t="s">
        <v>22</v>
      </c>
    </row>
    <row r="34" spans="1:5" ht="12.75">
      <c r="A34" s="26" t="s">
        <v>50</v>
      </c>
      <c r="E34" s="27" t="s">
        <v>47</v>
      </c>
    </row>
    <row r="35" spans="1:5" ht="12.75">
      <c r="A35" s="28" t="s">
        <v>52</v>
      </c>
      <c r="E35" s="29" t="s">
        <v>47</v>
      </c>
    </row>
    <row r="36" spans="1:5" ht="12.75">
      <c r="A36" t="s">
        <v>53</v>
      </c>
      <c r="E36" s="27" t="s">
        <v>47</v>
      </c>
    </row>
    <row r="37" spans="1:16" ht="12.75">
      <c r="A37" s="18" t="s">
        <v>45</v>
      </c>
      <c r="B37" s="22" t="s">
        <v>67</v>
      </c>
      <c r="C37" s="22" t="s">
        <v>68</v>
      </c>
      <c r="D37" s="18" t="s">
        <v>22</v>
      </c>
      <c r="E37" s="23" t="s">
        <v>69</v>
      </c>
      <c r="F37" s="24" t="s">
        <v>70</v>
      </c>
      <c r="G37" s="25">
        <v>1</v>
      </c>
      <c r="H37" s="25">
        <v>10000</v>
      </c>
      <c r="I37" s="25">
        <f>ROUND(ROUND(H37,2)*ROUND(G37,2),2)</f>
        <v>10000</v>
      </c>
      <c r="O37">
        <f>(I37*21)/100</f>
        <v>2100</v>
      </c>
      <c r="P37" t="s">
        <v>22</v>
      </c>
    </row>
    <row r="38" spans="1:5" ht="12.75">
      <c r="A38" s="26" t="s">
        <v>50</v>
      </c>
      <c r="E38" s="27" t="s">
        <v>47</v>
      </c>
    </row>
    <row r="39" spans="1:5" ht="12.75">
      <c r="A39" s="28" t="s">
        <v>52</v>
      </c>
      <c r="E39" s="29" t="s">
        <v>47</v>
      </c>
    </row>
    <row r="40" spans="1:5" ht="12.75">
      <c r="A40" t="s">
        <v>53</v>
      </c>
      <c r="E40" s="27" t="s">
        <v>47</v>
      </c>
    </row>
    <row r="41" spans="1:16" ht="12.75">
      <c r="A41" s="18" t="s">
        <v>45</v>
      </c>
      <c r="B41" s="22" t="s">
        <v>40</v>
      </c>
      <c r="C41" s="22" t="s">
        <v>68</v>
      </c>
      <c r="D41" s="18" t="s">
        <v>31</v>
      </c>
      <c r="E41" s="23" t="s">
        <v>71</v>
      </c>
      <c r="F41" s="24" t="s">
        <v>70</v>
      </c>
      <c r="G41" s="25">
        <v>1</v>
      </c>
      <c r="H41" s="25">
        <v>273000</v>
      </c>
      <c r="I41" s="25">
        <f>ROUND(ROUND(H41,2)*ROUND(G41,2),2)</f>
        <v>273000</v>
      </c>
      <c r="O41">
        <f>(I41*21)/100</f>
        <v>57330</v>
      </c>
      <c r="P41" t="s">
        <v>22</v>
      </c>
    </row>
    <row r="42" spans="1:5" ht="12.75">
      <c r="A42" s="26" t="s">
        <v>50</v>
      </c>
      <c r="E42" s="27" t="s">
        <v>47</v>
      </c>
    </row>
    <row r="43" spans="1:5" ht="12.75">
      <c r="A43" s="28" t="s">
        <v>52</v>
      </c>
      <c r="E43" s="29" t="s">
        <v>47</v>
      </c>
    </row>
    <row r="44" spans="1:5" ht="12.75">
      <c r="A44" t="s">
        <v>53</v>
      </c>
      <c r="E44" s="27" t="s">
        <v>47</v>
      </c>
    </row>
    <row r="45" spans="1:16" ht="12.75">
      <c r="A45" s="18" t="s">
        <v>45</v>
      </c>
      <c r="B45" s="22" t="s">
        <v>42</v>
      </c>
      <c r="C45" s="22" t="s">
        <v>68</v>
      </c>
      <c r="D45" s="18" t="s">
        <v>33</v>
      </c>
      <c r="E45" s="23" t="s">
        <v>72</v>
      </c>
      <c r="F45" s="24" t="s">
        <v>70</v>
      </c>
      <c r="G45" s="25">
        <v>1</v>
      </c>
      <c r="H45" s="25">
        <v>149500</v>
      </c>
      <c r="I45" s="25">
        <f>ROUND(ROUND(H45,2)*ROUND(G45,2),2)</f>
        <v>149500</v>
      </c>
      <c r="O45">
        <f>(I45*21)/100</f>
        <v>31395</v>
      </c>
      <c r="P45" t="s">
        <v>22</v>
      </c>
    </row>
    <row r="46" spans="1:5" ht="12.75">
      <c r="A46" s="26" t="s">
        <v>50</v>
      </c>
      <c r="E46" s="27" t="s">
        <v>47</v>
      </c>
    </row>
    <row r="47" spans="1:5" ht="12.75">
      <c r="A47" s="28" t="s">
        <v>52</v>
      </c>
      <c r="E47" s="29" t="s">
        <v>47</v>
      </c>
    </row>
    <row r="48" spans="1:5" ht="12.75">
      <c r="A48" t="s">
        <v>53</v>
      </c>
      <c r="E48" s="27" t="s">
        <v>47</v>
      </c>
    </row>
    <row r="49" spans="1:16" ht="25.5">
      <c r="A49" s="18" t="s">
        <v>45</v>
      </c>
      <c r="B49" s="22" t="s">
        <v>73</v>
      </c>
      <c r="C49" s="22" t="s">
        <v>74</v>
      </c>
      <c r="D49" s="18" t="s">
        <v>22</v>
      </c>
      <c r="E49" s="23" t="s">
        <v>75</v>
      </c>
      <c r="F49" s="24" t="s">
        <v>70</v>
      </c>
      <c r="G49" s="25">
        <v>1</v>
      </c>
      <c r="H49" s="25">
        <v>20000</v>
      </c>
      <c r="I49" s="25">
        <f>ROUND(ROUND(H49,2)*ROUND(G49,2),2)</f>
        <v>20000</v>
      </c>
      <c r="O49">
        <f>(I49*21)/100</f>
        <v>4200</v>
      </c>
      <c r="P49" t="s">
        <v>22</v>
      </c>
    </row>
    <row r="50" spans="1:5" ht="12.75">
      <c r="A50" s="26" t="s">
        <v>50</v>
      </c>
      <c r="E50" s="27" t="s">
        <v>76</v>
      </c>
    </row>
    <row r="51" spans="1:5" ht="12.75">
      <c r="A51" s="28" t="s">
        <v>52</v>
      </c>
      <c r="E51" s="29" t="s">
        <v>47</v>
      </c>
    </row>
    <row r="52" spans="1:5" ht="12.75">
      <c r="A52" t="s">
        <v>53</v>
      </c>
      <c r="E52" s="27" t="s">
        <v>47</v>
      </c>
    </row>
    <row r="53" spans="1:16" ht="25.5">
      <c r="A53" s="18" t="s">
        <v>45</v>
      </c>
      <c r="B53" s="22" t="s">
        <v>77</v>
      </c>
      <c r="C53" s="22" t="s">
        <v>74</v>
      </c>
      <c r="D53" s="18" t="s">
        <v>31</v>
      </c>
      <c r="E53" s="23" t="s">
        <v>78</v>
      </c>
      <c r="F53" s="24" t="s">
        <v>70</v>
      </c>
      <c r="G53" s="25">
        <v>1</v>
      </c>
      <c r="H53" s="25">
        <v>20000</v>
      </c>
      <c r="I53" s="25">
        <f>ROUND(ROUND(H53,2)*ROUND(G53,2),2)</f>
        <v>20000</v>
      </c>
      <c r="O53">
        <f>(I53*21)/100</f>
        <v>4200</v>
      </c>
      <c r="P53" t="s">
        <v>22</v>
      </c>
    </row>
    <row r="54" spans="1:5" ht="12.75">
      <c r="A54" s="26" t="s">
        <v>50</v>
      </c>
      <c r="E54" s="27" t="s">
        <v>76</v>
      </c>
    </row>
    <row r="55" spans="1:5" ht="12.75">
      <c r="A55" s="28" t="s">
        <v>52</v>
      </c>
      <c r="E55" s="29" t="s">
        <v>47</v>
      </c>
    </row>
    <row r="56" spans="1:5" ht="12.75">
      <c r="A56" t="s">
        <v>53</v>
      </c>
      <c r="E56" s="27" t="s">
        <v>47</v>
      </c>
    </row>
    <row r="57" spans="1:16" ht="25.5">
      <c r="A57" s="18" t="s">
        <v>45</v>
      </c>
      <c r="B57" s="22" t="s">
        <v>79</v>
      </c>
      <c r="C57" s="22" t="s">
        <v>74</v>
      </c>
      <c r="D57" s="18" t="s">
        <v>33</v>
      </c>
      <c r="E57" s="23" t="s">
        <v>80</v>
      </c>
      <c r="F57" s="24" t="s">
        <v>70</v>
      </c>
      <c r="G57" s="25">
        <v>1</v>
      </c>
      <c r="H57" s="25">
        <v>20000</v>
      </c>
      <c r="I57" s="25">
        <f>ROUND(ROUND(H57,2)*ROUND(G57,2),2)</f>
        <v>20000</v>
      </c>
      <c r="O57">
        <f>(I57*21)/100</f>
        <v>4200</v>
      </c>
      <c r="P57" t="s">
        <v>22</v>
      </c>
    </row>
    <row r="58" spans="1:5" ht="12.75">
      <c r="A58" s="26" t="s">
        <v>50</v>
      </c>
      <c r="E58" s="27" t="s">
        <v>76</v>
      </c>
    </row>
    <row r="59" spans="1:5" ht="12.75">
      <c r="A59" s="28" t="s">
        <v>52</v>
      </c>
      <c r="E59" s="29" t="s">
        <v>47</v>
      </c>
    </row>
    <row r="60" spans="1:5" ht="12.75">
      <c r="A60" t="s">
        <v>53</v>
      </c>
      <c r="E60" s="27" t="s">
        <v>47</v>
      </c>
    </row>
    <row r="61" spans="1:16" ht="12.75">
      <c r="A61" s="18" t="s">
        <v>45</v>
      </c>
      <c r="B61" s="22" t="s">
        <v>81</v>
      </c>
      <c r="C61" s="22" t="s">
        <v>82</v>
      </c>
      <c r="D61" s="18" t="s">
        <v>22</v>
      </c>
      <c r="E61" s="23" t="s">
        <v>83</v>
      </c>
      <c r="F61" s="24" t="s">
        <v>57</v>
      </c>
      <c r="G61" s="25">
        <v>1</v>
      </c>
      <c r="H61" s="25">
        <v>3000</v>
      </c>
      <c r="I61" s="25">
        <f>ROUND(ROUND(H61,2)*ROUND(G61,2),2)</f>
        <v>3000</v>
      </c>
      <c r="O61">
        <f>(I61*21)/100</f>
        <v>630</v>
      </c>
      <c r="P61" t="s">
        <v>22</v>
      </c>
    </row>
    <row r="62" spans="1:5" ht="12.75">
      <c r="A62" s="26" t="s">
        <v>50</v>
      </c>
      <c r="E62" s="27" t="s">
        <v>47</v>
      </c>
    </row>
    <row r="63" spans="1:5" ht="12.75">
      <c r="A63" s="28" t="s">
        <v>52</v>
      </c>
      <c r="E63" s="29" t="s">
        <v>47</v>
      </c>
    </row>
    <row r="64" spans="1:5" ht="12.75">
      <c r="A64" t="s">
        <v>53</v>
      </c>
      <c r="E64" s="27" t="s">
        <v>47</v>
      </c>
    </row>
    <row r="65" spans="1:16" ht="12.75">
      <c r="A65" s="18" t="s">
        <v>45</v>
      </c>
      <c r="B65" s="22" t="s">
        <v>84</v>
      </c>
      <c r="C65" s="22" t="s">
        <v>82</v>
      </c>
      <c r="D65" s="18" t="s">
        <v>31</v>
      </c>
      <c r="E65" s="23" t="s">
        <v>85</v>
      </c>
      <c r="F65" s="24" t="s">
        <v>57</v>
      </c>
      <c r="G65" s="25">
        <v>4.5</v>
      </c>
      <c r="H65" s="25">
        <v>3000</v>
      </c>
      <c r="I65" s="25">
        <f>ROUND(ROUND(H65,2)*ROUND(G65,2),2)</f>
        <v>13500</v>
      </c>
      <c r="O65">
        <f>(I65*21)/100</f>
        <v>2835</v>
      </c>
      <c r="P65" t="s">
        <v>22</v>
      </c>
    </row>
    <row r="66" spans="1:5" ht="12.75">
      <c r="A66" s="26" t="s">
        <v>50</v>
      </c>
      <c r="E66" s="27" t="s">
        <v>47</v>
      </c>
    </row>
    <row r="67" spans="1:5" ht="12.75">
      <c r="A67" s="28" t="s">
        <v>52</v>
      </c>
      <c r="E67" s="29" t="s">
        <v>47</v>
      </c>
    </row>
    <row r="68" spans="1:5" ht="12.75">
      <c r="A68" t="s">
        <v>53</v>
      </c>
      <c r="E68" s="27" t="s">
        <v>47</v>
      </c>
    </row>
    <row r="69" spans="1:16" ht="12.75">
      <c r="A69" s="18" t="s">
        <v>45</v>
      </c>
      <c r="B69" s="22" t="s">
        <v>86</v>
      </c>
      <c r="C69" s="22" t="s">
        <v>82</v>
      </c>
      <c r="D69" s="18" t="s">
        <v>33</v>
      </c>
      <c r="E69" s="23" t="s">
        <v>87</v>
      </c>
      <c r="F69" s="24" t="s">
        <v>57</v>
      </c>
      <c r="G69" s="25">
        <v>2.5</v>
      </c>
      <c r="H69" s="25">
        <v>3000</v>
      </c>
      <c r="I69" s="25">
        <f>ROUND(ROUND(H69,2)*ROUND(G69,2),2)</f>
        <v>7500</v>
      </c>
      <c r="O69">
        <f>(I69*21)/100</f>
        <v>1575</v>
      </c>
      <c r="P69" t="s">
        <v>22</v>
      </c>
    </row>
    <row r="70" spans="1:5" ht="12.75">
      <c r="A70" s="26" t="s">
        <v>50</v>
      </c>
      <c r="E70" s="27" t="s">
        <v>47</v>
      </c>
    </row>
    <row r="71" spans="1:5" ht="12.75">
      <c r="A71" s="28" t="s">
        <v>52</v>
      </c>
      <c r="E71" s="29" t="s">
        <v>47</v>
      </c>
    </row>
    <row r="72" spans="1:5" ht="12.75">
      <c r="A72" t="s">
        <v>53</v>
      </c>
      <c r="E72" s="27" t="s">
        <v>47</v>
      </c>
    </row>
    <row r="73" spans="1:16" ht="12.75">
      <c r="A73" s="18" t="s">
        <v>45</v>
      </c>
      <c r="B73" s="22" t="s">
        <v>88</v>
      </c>
      <c r="C73" s="22" t="s">
        <v>89</v>
      </c>
      <c r="D73" s="18" t="s">
        <v>47</v>
      </c>
      <c r="E73" s="23" t="s">
        <v>90</v>
      </c>
      <c r="F73" s="24" t="s">
        <v>70</v>
      </c>
      <c r="G73" s="25">
        <v>2</v>
      </c>
      <c r="H73" s="25">
        <v>10000</v>
      </c>
      <c r="I73" s="25">
        <f>ROUND(ROUND(H73,2)*ROUND(G73,2),2)</f>
        <v>20000</v>
      </c>
      <c r="O73">
        <f>(I73*21)/100</f>
        <v>4200</v>
      </c>
      <c r="P73" t="s">
        <v>22</v>
      </c>
    </row>
    <row r="74" spans="1:5" ht="25.5">
      <c r="A74" s="26" t="s">
        <v>50</v>
      </c>
      <c r="E74" s="27" t="s">
        <v>91</v>
      </c>
    </row>
    <row r="75" spans="1:5" ht="12.75">
      <c r="A75" s="28" t="s">
        <v>52</v>
      </c>
      <c r="E75" s="29" t="s">
        <v>47</v>
      </c>
    </row>
    <row r="76" spans="1:5" ht="12.75">
      <c r="A76" t="s">
        <v>53</v>
      </c>
      <c r="E76" s="27" t="s">
        <v>47</v>
      </c>
    </row>
    <row r="77" spans="1:16" ht="12.75">
      <c r="A77" s="18" t="s">
        <v>45</v>
      </c>
      <c r="B77" s="22" t="s">
        <v>92</v>
      </c>
      <c r="C77" s="22" t="s">
        <v>93</v>
      </c>
      <c r="D77" s="18" t="s">
        <v>22</v>
      </c>
      <c r="E77" s="23" t="s">
        <v>94</v>
      </c>
      <c r="F77" s="24" t="s">
        <v>95</v>
      </c>
      <c r="G77" s="25">
        <v>30</v>
      </c>
      <c r="H77" s="25">
        <v>450</v>
      </c>
      <c r="I77" s="25">
        <f>ROUND(ROUND(H77,2)*ROUND(G77,2),2)</f>
        <v>13500</v>
      </c>
      <c r="O77">
        <f>(I77*21)/100</f>
        <v>2835</v>
      </c>
      <c r="P77" t="s">
        <v>22</v>
      </c>
    </row>
    <row r="78" spans="1:5" ht="12.75">
      <c r="A78" s="26" t="s">
        <v>50</v>
      </c>
      <c r="E78" s="27" t="s">
        <v>96</v>
      </c>
    </row>
    <row r="79" spans="1:5" ht="12.75">
      <c r="A79" s="28" t="s">
        <v>52</v>
      </c>
      <c r="E79" s="29" t="s">
        <v>47</v>
      </c>
    </row>
    <row r="80" spans="1:5" ht="12.75">
      <c r="A80" t="s">
        <v>53</v>
      </c>
      <c r="E80" s="27" t="s">
        <v>97</v>
      </c>
    </row>
    <row r="81" spans="1:16" ht="12.75">
      <c r="A81" s="18" t="s">
        <v>45</v>
      </c>
      <c r="B81" s="22" t="s">
        <v>98</v>
      </c>
      <c r="C81" s="22" t="s">
        <v>93</v>
      </c>
      <c r="D81" s="18" t="s">
        <v>31</v>
      </c>
      <c r="E81" s="23" t="s">
        <v>99</v>
      </c>
      <c r="F81" s="24" t="s">
        <v>95</v>
      </c>
      <c r="G81" s="25">
        <v>30</v>
      </c>
      <c r="H81" s="25">
        <v>450</v>
      </c>
      <c r="I81" s="25">
        <f>ROUND(ROUND(H81,2)*ROUND(G81,2),2)</f>
        <v>13500</v>
      </c>
      <c r="O81">
        <f>(I81*21)/100</f>
        <v>2835</v>
      </c>
      <c r="P81" t="s">
        <v>22</v>
      </c>
    </row>
    <row r="82" spans="1:5" ht="12.75">
      <c r="A82" s="26" t="s">
        <v>50</v>
      </c>
      <c r="E82" s="27" t="s">
        <v>96</v>
      </c>
    </row>
    <row r="83" spans="1:5" ht="12.75">
      <c r="A83" s="28" t="s">
        <v>52</v>
      </c>
      <c r="E83" s="29" t="s">
        <v>47</v>
      </c>
    </row>
    <row r="84" spans="1:5" ht="12.75">
      <c r="A84" t="s">
        <v>53</v>
      </c>
      <c r="E84" s="27" t="s">
        <v>97</v>
      </c>
    </row>
    <row r="85" spans="1:16" ht="12.75">
      <c r="A85" s="18" t="s">
        <v>45</v>
      </c>
      <c r="B85" s="22" t="s">
        <v>100</v>
      </c>
      <c r="C85" s="22" t="s">
        <v>93</v>
      </c>
      <c r="D85" s="18" t="s">
        <v>33</v>
      </c>
      <c r="E85" s="23" t="s">
        <v>101</v>
      </c>
      <c r="F85" s="24" t="s">
        <v>95</v>
      </c>
      <c r="G85" s="25">
        <v>30</v>
      </c>
      <c r="H85" s="25">
        <v>450</v>
      </c>
      <c r="I85" s="25">
        <f>ROUND(ROUND(H85,2)*ROUND(G85,2),2)</f>
        <v>13500</v>
      </c>
      <c r="O85">
        <f>(I85*21)/100</f>
        <v>2835</v>
      </c>
      <c r="P85" t="s">
        <v>22</v>
      </c>
    </row>
    <row r="86" spans="1:5" ht="12.75">
      <c r="A86" s="26" t="s">
        <v>50</v>
      </c>
      <c r="E86" s="27" t="s">
        <v>96</v>
      </c>
    </row>
    <row r="87" spans="1:5" ht="12.75">
      <c r="A87" s="28" t="s">
        <v>52</v>
      </c>
      <c r="E87" s="29" t="s">
        <v>47</v>
      </c>
    </row>
    <row r="88" spans="1:5" ht="12.75">
      <c r="A88" t="s">
        <v>53</v>
      </c>
      <c r="E88" s="27" t="s">
        <v>97</v>
      </c>
    </row>
    <row r="89" spans="1:16" ht="25.5">
      <c r="A89" s="18" t="s">
        <v>45</v>
      </c>
      <c r="B89" s="22" t="s">
        <v>102</v>
      </c>
      <c r="C89" s="22" t="s">
        <v>103</v>
      </c>
      <c r="D89" s="18" t="s">
        <v>22</v>
      </c>
      <c r="E89" s="23" t="s">
        <v>104</v>
      </c>
      <c r="F89" s="24" t="s">
        <v>105</v>
      </c>
      <c r="G89" s="25">
        <v>1</v>
      </c>
      <c r="H89" s="25">
        <v>70000</v>
      </c>
      <c r="I89" s="25">
        <f>ROUND(ROUND(H89,2)*ROUND(G89,2),2)</f>
        <v>70000</v>
      </c>
      <c r="O89">
        <f>(I89*21)/100</f>
        <v>14700</v>
      </c>
      <c r="P89" t="s">
        <v>22</v>
      </c>
    </row>
    <row r="90" spans="1:5" ht="25.5">
      <c r="A90" s="26" t="s">
        <v>50</v>
      </c>
      <c r="E90" s="27" t="s">
        <v>106</v>
      </c>
    </row>
    <row r="91" spans="1:5" ht="12.75">
      <c r="A91" s="28" t="s">
        <v>52</v>
      </c>
      <c r="E91" s="29" t="s">
        <v>47</v>
      </c>
    </row>
    <row r="92" spans="1:5" ht="12.75">
      <c r="A92" t="s">
        <v>53</v>
      </c>
      <c r="E92" s="27" t="s">
        <v>107</v>
      </c>
    </row>
    <row r="93" spans="1:16" ht="25.5">
      <c r="A93" s="18" t="s">
        <v>45</v>
      </c>
      <c r="B93" s="22" t="s">
        <v>108</v>
      </c>
      <c r="C93" s="22" t="s">
        <v>103</v>
      </c>
      <c r="D93" s="18" t="s">
        <v>31</v>
      </c>
      <c r="E93" s="23" t="s">
        <v>109</v>
      </c>
      <c r="F93" s="24" t="s">
        <v>105</v>
      </c>
      <c r="G93" s="25">
        <v>1</v>
      </c>
      <c r="H93" s="25">
        <v>70000</v>
      </c>
      <c r="I93" s="25">
        <f>ROUND(ROUND(H93,2)*ROUND(G93,2),2)</f>
        <v>70000</v>
      </c>
      <c r="O93">
        <f>(I93*21)/100</f>
        <v>14700</v>
      </c>
      <c r="P93" t="s">
        <v>22</v>
      </c>
    </row>
    <row r="94" spans="1:5" ht="25.5">
      <c r="A94" s="26" t="s">
        <v>50</v>
      </c>
      <c r="E94" s="27" t="s">
        <v>106</v>
      </c>
    </row>
    <row r="95" spans="1:5" ht="12.75">
      <c r="A95" s="28" t="s">
        <v>52</v>
      </c>
      <c r="E95" s="29" t="s">
        <v>47</v>
      </c>
    </row>
    <row r="96" spans="1:5" ht="12.75">
      <c r="A96" t="s">
        <v>53</v>
      </c>
      <c r="E96" s="27" t="s">
        <v>107</v>
      </c>
    </row>
    <row r="97" spans="1:16" ht="25.5">
      <c r="A97" s="18" t="s">
        <v>45</v>
      </c>
      <c r="B97" s="22" t="s">
        <v>110</v>
      </c>
      <c r="C97" s="22" t="s">
        <v>103</v>
      </c>
      <c r="D97" s="18" t="s">
        <v>33</v>
      </c>
      <c r="E97" s="23" t="s">
        <v>111</v>
      </c>
      <c r="F97" s="24" t="s">
        <v>105</v>
      </c>
      <c r="G97" s="25">
        <v>1</v>
      </c>
      <c r="H97" s="25">
        <v>70000</v>
      </c>
      <c r="I97" s="25">
        <f>ROUND(ROUND(H97,2)*ROUND(G97,2),2)</f>
        <v>70000</v>
      </c>
      <c r="O97">
        <f>(I97*21)/100</f>
        <v>14700</v>
      </c>
      <c r="P97" t="s">
        <v>22</v>
      </c>
    </row>
    <row r="98" spans="1:5" ht="25.5">
      <c r="A98" s="26" t="s">
        <v>50</v>
      </c>
      <c r="E98" s="27" t="s">
        <v>106</v>
      </c>
    </row>
    <row r="99" spans="1:5" ht="12.75">
      <c r="A99" s="28" t="s">
        <v>52</v>
      </c>
      <c r="E99" s="29" t="s">
        <v>47</v>
      </c>
    </row>
    <row r="100" spans="1:5" ht="12.75">
      <c r="A100" t="s">
        <v>53</v>
      </c>
      <c r="E100" s="27" t="s">
        <v>107</v>
      </c>
    </row>
  </sheetData>
  <sheetProtection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82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0+O9+O74+O87+O96+O113+O118</f>
        <v>741226.6932000001</v>
      </c>
      <c r="P2" t="s">
        <v>22</v>
      </c>
    </row>
    <row r="3" spans="1:16" ht="15" customHeight="1">
      <c r="A3" t="s">
        <v>12</v>
      </c>
      <c r="B3" s="10" t="s">
        <v>14</v>
      </c>
      <c r="C3" s="36" t="s">
        <v>15</v>
      </c>
      <c r="D3" s="33"/>
      <c r="E3" s="11" t="s">
        <v>16</v>
      </c>
      <c r="F3" s="1"/>
      <c r="G3" s="8"/>
      <c r="H3" s="7" t="s">
        <v>116</v>
      </c>
      <c r="I3" s="30">
        <f>0+I9+I74+I87+I96+I113+I118</f>
        <v>3529650.92</v>
      </c>
      <c r="O3" t="s">
        <v>19</v>
      </c>
      <c r="P3" t="s">
        <v>22</v>
      </c>
    </row>
    <row r="4" spans="1:16" ht="15" customHeight="1">
      <c r="A4" t="s">
        <v>17</v>
      </c>
      <c r="B4" s="10" t="s">
        <v>112</v>
      </c>
      <c r="C4" s="36" t="s">
        <v>113</v>
      </c>
      <c r="D4" s="33"/>
      <c r="E4" s="11" t="s">
        <v>114</v>
      </c>
      <c r="F4" s="1"/>
      <c r="G4" s="1"/>
      <c r="H4" s="9"/>
      <c r="I4" s="9"/>
      <c r="O4" t="s">
        <v>20</v>
      </c>
      <c r="P4" t="s">
        <v>22</v>
      </c>
    </row>
    <row r="5" spans="1:16" ht="12.75" customHeight="1">
      <c r="A5" t="s">
        <v>115</v>
      </c>
      <c r="B5" s="13" t="s">
        <v>18</v>
      </c>
      <c r="C5" s="37" t="s">
        <v>116</v>
      </c>
      <c r="D5" s="38"/>
      <c r="E5" s="14" t="s">
        <v>117</v>
      </c>
      <c r="F5" s="5"/>
      <c r="G5" s="5"/>
      <c r="H5" s="5"/>
      <c r="I5" s="5"/>
      <c r="O5" t="s">
        <v>21</v>
      </c>
      <c r="P5" t="s">
        <v>22</v>
      </c>
    </row>
    <row r="6" spans="1:9" ht="12.75" customHeight="1">
      <c r="A6" s="39" t="s">
        <v>25</v>
      </c>
      <c r="B6" s="39" t="s">
        <v>27</v>
      </c>
      <c r="C6" s="39" t="s">
        <v>29</v>
      </c>
      <c r="D6" s="39" t="s">
        <v>30</v>
      </c>
      <c r="E6" s="39" t="s">
        <v>32</v>
      </c>
      <c r="F6" s="39" t="s">
        <v>34</v>
      </c>
      <c r="G6" s="39" t="s">
        <v>36</v>
      </c>
      <c r="H6" s="39" t="s">
        <v>38</v>
      </c>
      <c r="I6" s="39"/>
    </row>
    <row r="7" spans="1:9" ht="12.75" customHeight="1">
      <c r="A7" s="39"/>
      <c r="B7" s="39"/>
      <c r="C7" s="39"/>
      <c r="D7" s="39"/>
      <c r="E7" s="39"/>
      <c r="F7" s="39"/>
      <c r="G7" s="39"/>
      <c r="H7" s="12" t="s">
        <v>39</v>
      </c>
      <c r="I7" s="12" t="s">
        <v>41</v>
      </c>
    </row>
    <row r="8" spans="1:9" ht="12.75" customHeight="1">
      <c r="A8" s="12" t="s">
        <v>26</v>
      </c>
      <c r="B8" s="12" t="s">
        <v>28</v>
      </c>
      <c r="C8" s="12" t="s">
        <v>22</v>
      </c>
      <c r="D8" s="12" t="s">
        <v>31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5" t="s">
        <v>43</v>
      </c>
      <c r="B9" s="15"/>
      <c r="C9" s="19" t="s">
        <v>28</v>
      </c>
      <c r="D9" s="15"/>
      <c r="E9" s="20" t="s">
        <v>118</v>
      </c>
      <c r="F9" s="15"/>
      <c r="G9" s="15"/>
      <c r="H9" s="15"/>
      <c r="I9" s="21">
        <f>0+Q9</f>
        <v>707501</v>
      </c>
      <c r="O9">
        <f>0+R9</f>
        <v>148575.21000000002</v>
      </c>
      <c r="Q9">
        <f>0+I10+I14+I18+I22+I26+I30+I34+I38+I42+I46+I50+I54+I58+I62+I66+I70</f>
        <v>707501</v>
      </c>
      <c r="R9">
        <f>0+O10+O14+O18+O22+O26+O30+O34+O38+O42+O46+O50+O54+O58+O62+O66+O70</f>
        <v>148575.21000000002</v>
      </c>
    </row>
    <row r="10" spans="1:16" ht="12.75">
      <c r="A10" s="18" t="s">
        <v>45</v>
      </c>
      <c r="B10" s="22" t="s">
        <v>28</v>
      </c>
      <c r="C10" s="22" t="s">
        <v>119</v>
      </c>
      <c r="D10" s="18" t="s">
        <v>47</v>
      </c>
      <c r="E10" s="23" t="s">
        <v>120</v>
      </c>
      <c r="F10" s="24" t="s">
        <v>121</v>
      </c>
      <c r="G10" s="25">
        <v>90</v>
      </c>
      <c r="H10" s="25">
        <v>38</v>
      </c>
      <c r="I10" s="25">
        <f>ROUND(ROUND(H10,2)*ROUND(G10,2),2)</f>
        <v>3420</v>
      </c>
      <c r="O10">
        <f>(I10*21)/100</f>
        <v>718.2</v>
      </c>
      <c r="P10" t="s">
        <v>22</v>
      </c>
    </row>
    <row r="11" spans="1:5" ht="12.75">
      <c r="A11" s="26" t="s">
        <v>50</v>
      </c>
      <c r="E11" s="27" t="s">
        <v>47</v>
      </c>
    </row>
    <row r="12" spans="1:5" ht="12.75">
      <c r="A12" s="28" t="s">
        <v>52</v>
      </c>
      <c r="E12" s="29" t="s">
        <v>47</v>
      </c>
    </row>
    <row r="13" spans="1:5" ht="38.25">
      <c r="A13" t="s">
        <v>53</v>
      </c>
      <c r="E13" s="27" t="s">
        <v>122</v>
      </c>
    </row>
    <row r="14" spans="1:16" ht="25.5">
      <c r="A14" s="18" t="s">
        <v>45</v>
      </c>
      <c r="B14" s="22" t="s">
        <v>22</v>
      </c>
      <c r="C14" s="22" t="s">
        <v>123</v>
      </c>
      <c r="D14" s="18" t="s">
        <v>47</v>
      </c>
      <c r="E14" s="23" t="s">
        <v>124</v>
      </c>
      <c r="F14" s="24" t="s">
        <v>70</v>
      </c>
      <c r="G14" s="25">
        <v>12</v>
      </c>
      <c r="H14" s="25">
        <v>1610</v>
      </c>
      <c r="I14" s="25">
        <f>ROUND(ROUND(H14,2)*ROUND(G14,2),2)</f>
        <v>19320</v>
      </c>
      <c r="O14">
        <f>(I14*21)/100</f>
        <v>4057.2</v>
      </c>
      <c r="P14" t="s">
        <v>22</v>
      </c>
    </row>
    <row r="15" spans="1:5" ht="25.5">
      <c r="A15" s="26" t="s">
        <v>50</v>
      </c>
      <c r="E15" s="27" t="s">
        <v>125</v>
      </c>
    </row>
    <row r="16" spans="1:5" ht="12.75">
      <c r="A16" s="28" t="s">
        <v>52</v>
      </c>
      <c r="E16" s="29" t="s">
        <v>47</v>
      </c>
    </row>
    <row r="17" spans="1:5" ht="165.75">
      <c r="A17" t="s">
        <v>53</v>
      </c>
      <c r="E17" s="27" t="s">
        <v>126</v>
      </c>
    </row>
    <row r="18" spans="1:16" ht="25.5">
      <c r="A18" s="18" t="s">
        <v>45</v>
      </c>
      <c r="B18" s="22" t="s">
        <v>31</v>
      </c>
      <c r="C18" s="22" t="s">
        <v>127</v>
      </c>
      <c r="D18" s="18" t="s">
        <v>47</v>
      </c>
      <c r="E18" s="23" t="s">
        <v>128</v>
      </c>
      <c r="F18" s="24" t="s">
        <v>70</v>
      </c>
      <c r="G18" s="25">
        <v>1</v>
      </c>
      <c r="H18" s="25">
        <v>4560</v>
      </c>
      <c r="I18" s="25">
        <f>ROUND(ROUND(H18,2)*ROUND(G18,2),2)</f>
        <v>4560</v>
      </c>
      <c r="O18">
        <f>(I18*21)/100</f>
        <v>957.6</v>
      </c>
      <c r="P18" t="s">
        <v>22</v>
      </c>
    </row>
    <row r="19" spans="1:5" ht="25.5">
      <c r="A19" s="26" t="s">
        <v>50</v>
      </c>
      <c r="E19" s="27" t="s">
        <v>125</v>
      </c>
    </row>
    <row r="20" spans="1:5" ht="12.75">
      <c r="A20" s="28" t="s">
        <v>52</v>
      </c>
      <c r="E20" s="29" t="s">
        <v>47</v>
      </c>
    </row>
    <row r="21" spans="1:5" ht="165.75">
      <c r="A21" t="s">
        <v>53</v>
      </c>
      <c r="E21" s="27" t="s">
        <v>126</v>
      </c>
    </row>
    <row r="22" spans="1:16" ht="12.75">
      <c r="A22" s="18" t="s">
        <v>45</v>
      </c>
      <c r="B22" s="22" t="s">
        <v>33</v>
      </c>
      <c r="C22" s="22" t="s">
        <v>129</v>
      </c>
      <c r="D22" s="18" t="s">
        <v>47</v>
      </c>
      <c r="E22" s="23" t="s">
        <v>130</v>
      </c>
      <c r="F22" s="24" t="s">
        <v>131</v>
      </c>
      <c r="G22" s="25">
        <v>158.4</v>
      </c>
      <c r="H22" s="25">
        <v>1410</v>
      </c>
      <c r="I22" s="25">
        <f>ROUND(ROUND(H22,2)*ROUND(G22,2),2)</f>
        <v>223344</v>
      </c>
      <c r="O22">
        <f>(I22*21)/100</f>
        <v>46902.24</v>
      </c>
      <c r="P22" t="s">
        <v>22</v>
      </c>
    </row>
    <row r="23" spans="1:5" ht="38.25">
      <c r="A23" s="26" t="s">
        <v>50</v>
      </c>
      <c r="E23" s="27" t="s">
        <v>132</v>
      </c>
    </row>
    <row r="24" spans="1:5" ht="12.75">
      <c r="A24" s="28" t="s">
        <v>52</v>
      </c>
      <c r="E24" s="29" t="s">
        <v>133</v>
      </c>
    </row>
    <row r="25" spans="1:5" ht="38.25">
      <c r="A25" t="s">
        <v>53</v>
      </c>
      <c r="E25" s="27" t="s">
        <v>134</v>
      </c>
    </row>
    <row r="26" spans="1:16" ht="12.75">
      <c r="A26" s="18" t="s">
        <v>45</v>
      </c>
      <c r="B26" s="22" t="s">
        <v>35</v>
      </c>
      <c r="C26" s="22" t="s">
        <v>135</v>
      </c>
      <c r="D26" s="18" t="s">
        <v>47</v>
      </c>
      <c r="E26" s="23" t="s">
        <v>136</v>
      </c>
      <c r="F26" s="24" t="s">
        <v>131</v>
      </c>
      <c r="G26" s="25">
        <v>85</v>
      </c>
      <c r="H26" s="25">
        <v>103</v>
      </c>
      <c r="I26" s="25">
        <f>ROUND(ROUND(H26,2)*ROUND(G26,2),2)</f>
        <v>8755</v>
      </c>
      <c r="O26">
        <f>(I26*21)/100</f>
        <v>1838.55</v>
      </c>
      <c r="P26" t="s">
        <v>22</v>
      </c>
    </row>
    <row r="27" spans="1:5" ht="12.75">
      <c r="A27" s="26" t="s">
        <v>50</v>
      </c>
      <c r="E27" s="27" t="s">
        <v>47</v>
      </c>
    </row>
    <row r="28" spans="1:5" ht="12.75">
      <c r="A28" s="28" t="s">
        <v>52</v>
      </c>
      <c r="E28" s="29" t="s">
        <v>137</v>
      </c>
    </row>
    <row r="29" spans="1:5" ht="12.75">
      <c r="A29" t="s">
        <v>53</v>
      </c>
      <c r="E29" s="27" t="s">
        <v>138</v>
      </c>
    </row>
    <row r="30" spans="1:16" ht="12.75">
      <c r="A30" s="18" t="s">
        <v>45</v>
      </c>
      <c r="B30" s="22" t="s">
        <v>37</v>
      </c>
      <c r="C30" s="22" t="s">
        <v>139</v>
      </c>
      <c r="D30" s="18" t="s">
        <v>47</v>
      </c>
      <c r="E30" s="23" t="s">
        <v>140</v>
      </c>
      <c r="F30" s="24" t="s">
        <v>131</v>
      </c>
      <c r="G30" s="25">
        <v>532.5</v>
      </c>
      <c r="H30" s="25">
        <v>350</v>
      </c>
      <c r="I30" s="25">
        <f>ROUND(ROUND(H30,2)*ROUND(G30,2),2)</f>
        <v>186375</v>
      </c>
      <c r="O30">
        <f>(I30*21)/100</f>
        <v>39138.75</v>
      </c>
      <c r="P30" t="s">
        <v>22</v>
      </c>
    </row>
    <row r="31" spans="1:5" ht="25.5">
      <c r="A31" s="26" t="s">
        <v>50</v>
      </c>
      <c r="E31" s="27" t="s">
        <v>141</v>
      </c>
    </row>
    <row r="32" spans="1:5" ht="63.75">
      <c r="A32" s="28" t="s">
        <v>52</v>
      </c>
      <c r="E32" s="29" t="s">
        <v>142</v>
      </c>
    </row>
    <row r="33" spans="1:5" ht="344.25">
      <c r="A33" t="s">
        <v>53</v>
      </c>
      <c r="E33" s="27" t="s">
        <v>143</v>
      </c>
    </row>
    <row r="34" spans="1:16" ht="12.75">
      <c r="A34" s="18" t="s">
        <v>45</v>
      </c>
      <c r="B34" s="22" t="s">
        <v>65</v>
      </c>
      <c r="C34" s="22" t="s">
        <v>144</v>
      </c>
      <c r="D34" s="18" t="s">
        <v>47</v>
      </c>
      <c r="E34" s="23" t="s">
        <v>145</v>
      </c>
      <c r="F34" s="24" t="s">
        <v>131</v>
      </c>
      <c r="G34" s="25">
        <v>226.5</v>
      </c>
      <c r="H34" s="25">
        <v>804</v>
      </c>
      <c r="I34" s="25">
        <f>ROUND(ROUND(H34,2)*ROUND(G34,2),2)</f>
        <v>182106</v>
      </c>
      <c r="O34">
        <f>(I34*21)/100</f>
        <v>38242.26</v>
      </c>
      <c r="P34" t="s">
        <v>22</v>
      </c>
    </row>
    <row r="35" spans="1:5" ht="25.5">
      <c r="A35" s="26" t="s">
        <v>50</v>
      </c>
      <c r="E35" s="27" t="s">
        <v>141</v>
      </c>
    </row>
    <row r="36" spans="1:5" ht="38.25">
      <c r="A36" s="28" t="s">
        <v>52</v>
      </c>
      <c r="E36" s="29" t="s">
        <v>146</v>
      </c>
    </row>
    <row r="37" spans="1:5" ht="344.25">
      <c r="A37" t="s">
        <v>53</v>
      </c>
      <c r="E37" s="27" t="s">
        <v>143</v>
      </c>
    </row>
    <row r="38" spans="1:16" ht="12.75">
      <c r="A38" s="18" t="s">
        <v>45</v>
      </c>
      <c r="B38" s="22" t="s">
        <v>67</v>
      </c>
      <c r="C38" s="22" t="s">
        <v>147</v>
      </c>
      <c r="D38" s="18" t="s">
        <v>47</v>
      </c>
      <c r="E38" s="23" t="s">
        <v>148</v>
      </c>
      <c r="F38" s="24" t="s">
        <v>131</v>
      </c>
      <c r="G38" s="25">
        <v>190</v>
      </c>
      <c r="H38" s="25">
        <v>53</v>
      </c>
      <c r="I38" s="25">
        <f>ROUND(ROUND(H38,2)*ROUND(G38,2),2)</f>
        <v>10070</v>
      </c>
      <c r="O38">
        <f>(I38*21)/100</f>
        <v>2114.7</v>
      </c>
      <c r="P38" t="s">
        <v>22</v>
      </c>
    </row>
    <row r="39" spans="1:5" ht="12.75">
      <c r="A39" s="26" t="s">
        <v>50</v>
      </c>
      <c r="E39" s="27" t="s">
        <v>149</v>
      </c>
    </row>
    <row r="40" spans="1:5" ht="12.75">
      <c r="A40" s="28" t="s">
        <v>52</v>
      </c>
      <c r="E40" s="29" t="s">
        <v>150</v>
      </c>
    </row>
    <row r="41" spans="1:5" ht="255">
      <c r="A41" t="s">
        <v>53</v>
      </c>
      <c r="E41" s="27" t="s">
        <v>151</v>
      </c>
    </row>
    <row r="42" spans="1:16" ht="12.75">
      <c r="A42" s="18" t="s">
        <v>45</v>
      </c>
      <c r="B42" s="22" t="s">
        <v>40</v>
      </c>
      <c r="C42" s="22" t="s">
        <v>152</v>
      </c>
      <c r="D42" s="18" t="s">
        <v>47</v>
      </c>
      <c r="E42" s="23" t="s">
        <v>153</v>
      </c>
      <c r="F42" s="24" t="s">
        <v>131</v>
      </c>
      <c r="G42" s="25">
        <v>37</v>
      </c>
      <c r="H42" s="25">
        <v>355</v>
      </c>
      <c r="I42" s="25">
        <f>ROUND(ROUND(H42,2)*ROUND(G42,2),2)</f>
        <v>13135</v>
      </c>
      <c r="O42">
        <f>(I42*21)/100</f>
        <v>2758.35</v>
      </c>
      <c r="P42" t="s">
        <v>22</v>
      </c>
    </row>
    <row r="43" spans="1:5" ht="12.75">
      <c r="A43" s="26" t="s">
        <v>50</v>
      </c>
      <c r="E43" s="27" t="s">
        <v>154</v>
      </c>
    </row>
    <row r="44" spans="1:5" ht="12.75">
      <c r="A44" s="28" t="s">
        <v>52</v>
      </c>
      <c r="E44" s="29" t="s">
        <v>155</v>
      </c>
    </row>
    <row r="45" spans="1:5" ht="255">
      <c r="A45" t="s">
        <v>53</v>
      </c>
      <c r="E45" s="27" t="s">
        <v>156</v>
      </c>
    </row>
    <row r="46" spans="1:16" ht="12.75">
      <c r="A46" s="18" t="s">
        <v>45</v>
      </c>
      <c r="B46" s="22" t="s">
        <v>42</v>
      </c>
      <c r="C46" s="22" t="s">
        <v>157</v>
      </c>
      <c r="D46" s="18" t="s">
        <v>47</v>
      </c>
      <c r="E46" s="23" t="s">
        <v>158</v>
      </c>
      <c r="F46" s="24" t="s">
        <v>131</v>
      </c>
      <c r="G46" s="25">
        <v>4</v>
      </c>
      <c r="H46" s="25">
        <v>585</v>
      </c>
      <c r="I46" s="25">
        <f>ROUND(ROUND(H46,2)*ROUND(G46,2),2)</f>
        <v>2340</v>
      </c>
      <c r="O46">
        <f>(I46*21)/100</f>
        <v>491.4</v>
      </c>
      <c r="P46" t="s">
        <v>22</v>
      </c>
    </row>
    <row r="47" spans="1:5" ht="12.75">
      <c r="A47" s="26" t="s">
        <v>50</v>
      </c>
      <c r="E47" s="27" t="s">
        <v>159</v>
      </c>
    </row>
    <row r="48" spans="1:5" ht="12.75">
      <c r="A48" s="28" t="s">
        <v>52</v>
      </c>
      <c r="E48" s="29" t="s">
        <v>160</v>
      </c>
    </row>
    <row r="49" spans="1:5" ht="267.75">
      <c r="A49" t="s">
        <v>53</v>
      </c>
      <c r="E49" s="27" t="s">
        <v>161</v>
      </c>
    </row>
    <row r="50" spans="1:16" ht="12.75">
      <c r="A50" s="18" t="s">
        <v>45</v>
      </c>
      <c r="B50" s="22" t="s">
        <v>73</v>
      </c>
      <c r="C50" s="22" t="s">
        <v>162</v>
      </c>
      <c r="D50" s="18" t="s">
        <v>47</v>
      </c>
      <c r="E50" s="23" t="s">
        <v>163</v>
      </c>
      <c r="F50" s="24" t="s">
        <v>121</v>
      </c>
      <c r="G50" s="25">
        <v>100</v>
      </c>
      <c r="H50" s="25">
        <v>20</v>
      </c>
      <c r="I50" s="25">
        <f>ROUND(ROUND(H50,2)*ROUND(G50,2),2)</f>
        <v>2000</v>
      </c>
      <c r="O50">
        <f>(I50*21)/100</f>
        <v>420</v>
      </c>
      <c r="P50" t="s">
        <v>22</v>
      </c>
    </row>
    <row r="51" spans="1:5" ht="12.75">
      <c r="A51" s="26" t="s">
        <v>50</v>
      </c>
      <c r="E51" s="27" t="s">
        <v>164</v>
      </c>
    </row>
    <row r="52" spans="1:5" ht="12.75">
      <c r="A52" s="28" t="s">
        <v>52</v>
      </c>
      <c r="E52" s="29" t="s">
        <v>47</v>
      </c>
    </row>
    <row r="53" spans="1:5" ht="38.25">
      <c r="A53" t="s">
        <v>53</v>
      </c>
      <c r="E53" s="27" t="s">
        <v>165</v>
      </c>
    </row>
    <row r="54" spans="1:16" ht="12.75">
      <c r="A54" s="18" t="s">
        <v>45</v>
      </c>
      <c r="B54" s="22" t="s">
        <v>77</v>
      </c>
      <c r="C54" s="22" t="s">
        <v>166</v>
      </c>
      <c r="D54" s="18" t="s">
        <v>47</v>
      </c>
      <c r="E54" s="23" t="s">
        <v>167</v>
      </c>
      <c r="F54" s="24" t="s">
        <v>121</v>
      </c>
      <c r="G54" s="25">
        <v>282</v>
      </c>
      <c r="H54" s="25">
        <v>13</v>
      </c>
      <c r="I54" s="25">
        <f>ROUND(ROUND(H54,2)*ROUND(G54,2),2)</f>
        <v>3666</v>
      </c>
      <c r="O54">
        <f>(I54*21)/100</f>
        <v>769.86</v>
      </c>
      <c r="P54" t="s">
        <v>22</v>
      </c>
    </row>
    <row r="55" spans="1:5" ht="12.75">
      <c r="A55" s="26" t="s">
        <v>50</v>
      </c>
      <c r="E55" s="27" t="s">
        <v>47</v>
      </c>
    </row>
    <row r="56" spans="1:5" ht="63.75">
      <c r="A56" s="28" t="s">
        <v>52</v>
      </c>
      <c r="E56" s="29" t="s">
        <v>168</v>
      </c>
    </row>
    <row r="57" spans="1:5" ht="25.5">
      <c r="A57" t="s">
        <v>53</v>
      </c>
      <c r="E57" s="27" t="s">
        <v>169</v>
      </c>
    </row>
    <row r="58" spans="1:16" ht="12.75">
      <c r="A58" s="18" t="s">
        <v>45</v>
      </c>
      <c r="B58" s="22" t="s">
        <v>79</v>
      </c>
      <c r="C58" s="22" t="s">
        <v>170</v>
      </c>
      <c r="D58" s="18" t="s">
        <v>47</v>
      </c>
      <c r="E58" s="23" t="s">
        <v>171</v>
      </c>
      <c r="F58" s="24" t="s">
        <v>121</v>
      </c>
      <c r="G58" s="25">
        <v>10</v>
      </c>
      <c r="H58" s="25">
        <v>6</v>
      </c>
      <c r="I58" s="25">
        <f>ROUND(ROUND(H58,2)*ROUND(G58,2),2)</f>
        <v>60</v>
      </c>
      <c r="O58">
        <f>(I58*21)/100</f>
        <v>12.6</v>
      </c>
      <c r="P58" t="s">
        <v>22</v>
      </c>
    </row>
    <row r="59" spans="1:5" ht="12.75">
      <c r="A59" s="26" t="s">
        <v>50</v>
      </c>
      <c r="E59" s="27" t="s">
        <v>172</v>
      </c>
    </row>
    <row r="60" spans="1:5" ht="12.75">
      <c r="A60" s="28" t="s">
        <v>52</v>
      </c>
      <c r="E60" s="29" t="s">
        <v>173</v>
      </c>
    </row>
    <row r="61" spans="1:5" ht="12.75">
      <c r="A61" t="s">
        <v>53</v>
      </c>
      <c r="E61" s="27" t="s">
        <v>174</v>
      </c>
    </row>
    <row r="62" spans="1:16" ht="12.75">
      <c r="A62" s="18" t="s">
        <v>45</v>
      </c>
      <c r="B62" s="22" t="s">
        <v>81</v>
      </c>
      <c r="C62" s="22" t="s">
        <v>175</v>
      </c>
      <c r="D62" s="18" t="s">
        <v>47</v>
      </c>
      <c r="E62" s="23" t="s">
        <v>176</v>
      </c>
      <c r="F62" s="24" t="s">
        <v>121</v>
      </c>
      <c r="G62" s="25">
        <v>850</v>
      </c>
      <c r="H62" s="25">
        <v>22</v>
      </c>
      <c r="I62" s="25">
        <f>ROUND(ROUND(H62,2)*ROUND(G62,2),2)</f>
        <v>18700</v>
      </c>
      <c r="O62">
        <f>(I62*21)/100</f>
        <v>3927</v>
      </c>
      <c r="P62" t="s">
        <v>22</v>
      </c>
    </row>
    <row r="63" spans="1:5" ht="12.75">
      <c r="A63" s="26" t="s">
        <v>50</v>
      </c>
      <c r="E63" s="27" t="s">
        <v>47</v>
      </c>
    </row>
    <row r="64" spans="1:5" ht="12.75">
      <c r="A64" s="28" t="s">
        <v>52</v>
      </c>
      <c r="E64" s="29" t="s">
        <v>177</v>
      </c>
    </row>
    <row r="65" spans="1:5" ht="12.75">
      <c r="A65" t="s">
        <v>53</v>
      </c>
      <c r="E65" s="27" t="s">
        <v>178</v>
      </c>
    </row>
    <row r="66" spans="1:16" ht="12.75">
      <c r="A66" s="18" t="s">
        <v>45</v>
      </c>
      <c r="B66" s="22" t="s">
        <v>84</v>
      </c>
      <c r="C66" s="22" t="s">
        <v>179</v>
      </c>
      <c r="D66" s="18" t="s">
        <v>47</v>
      </c>
      <c r="E66" s="23" t="s">
        <v>180</v>
      </c>
      <c r="F66" s="24" t="s">
        <v>121</v>
      </c>
      <c r="G66" s="25">
        <v>800</v>
      </c>
      <c r="H66" s="25">
        <v>14</v>
      </c>
      <c r="I66" s="25">
        <f>ROUND(ROUND(H66,2)*ROUND(G66,2),2)</f>
        <v>11200</v>
      </c>
      <c r="O66">
        <f>(I66*21)/100</f>
        <v>2352</v>
      </c>
      <c r="P66" t="s">
        <v>22</v>
      </c>
    </row>
    <row r="67" spans="1:5" ht="12.75">
      <c r="A67" s="26" t="s">
        <v>50</v>
      </c>
      <c r="E67" s="27" t="s">
        <v>47</v>
      </c>
    </row>
    <row r="68" spans="1:5" ht="38.25">
      <c r="A68" s="28" t="s">
        <v>52</v>
      </c>
      <c r="E68" s="29" t="s">
        <v>181</v>
      </c>
    </row>
    <row r="69" spans="1:5" ht="38.25">
      <c r="A69" t="s">
        <v>53</v>
      </c>
      <c r="E69" s="27" t="s">
        <v>182</v>
      </c>
    </row>
    <row r="70" spans="1:16" ht="12.75">
      <c r="A70" s="18" t="s">
        <v>45</v>
      </c>
      <c r="B70" s="22" t="s">
        <v>86</v>
      </c>
      <c r="C70" s="22" t="s">
        <v>183</v>
      </c>
      <c r="D70" s="18" t="s">
        <v>47</v>
      </c>
      <c r="E70" s="23" t="s">
        <v>184</v>
      </c>
      <c r="F70" s="24" t="s">
        <v>121</v>
      </c>
      <c r="G70" s="25">
        <v>150</v>
      </c>
      <c r="H70" s="25">
        <v>123</v>
      </c>
      <c r="I70" s="25">
        <f>ROUND(ROUND(H70,2)*ROUND(G70,2),2)</f>
        <v>18450</v>
      </c>
      <c r="O70">
        <f>(I70*21)/100</f>
        <v>3874.5</v>
      </c>
      <c r="P70" t="s">
        <v>22</v>
      </c>
    </row>
    <row r="71" spans="1:5" ht="25.5">
      <c r="A71" s="26" t="s">
        <v>50</v>
      </c>
      <c r="E71" s="27" t="s">
        <v>185</v>
      </c>
    </row>
    <row r="72" spans="1:5" ht="12.75">
      <c r="A72" s="28" t="s">
        <v>52</v>
      </c>
      <c r="E72" s="29" t="s">
        <v>47</v>
      </c>
    </row>
    <row r="73" spans="1:5" ht="38.25">
      <c r="A73" t="s">
        <v>53</v>
      </c>
      <c r="E73" s="27" t="s">
        <v>182</v>
      </c>
    </row>
    <row r="74" spans="1:18" ht="12.75" customHeight="1">
      <c r="A74" s="5" t="s">
        <v>43</v>
      </c>
      <c r="B74" s="5"/>
      <c r="C74" s="31" t="s">
        <v>22</v>
      </c>
      <c r="D74" s="5"/>
      <c r="E74" s="20" t="s">
        <v>186</v>
      </c>
      <c r="F74" s="5"/>
      <c r="G74" s="5"/>
      <c r="H74" s="5"/>
      <c r="I74" s="32">
        <f>0+Q74</f>
        <v>139031</v>
      </c>
      <c r="O74">
        <f>0+R74</f>
        <v>29196.510000000002</v>
      </c>
      <c r="Q74">
        <f>0+I75+I79+I83</f>
        <v>139031</v>
      </c>
      <c r="R74">
        <f>0+O75+O79+O83</f>
        <v>29196.510000000002</v>
      </c>
    </row>
    <row r="75" spans="1:16" ht="12.75">
      <c r="A75" s="18" t="s">
        <v>45</v>
      </c>
      <c r="B75" s="22" t="s">
        <v>88</v>
      </c>
      <c r="C75" s="22" t="s">
        <v>187</v>
      </c>
      <c r="D75" s="18" t="s">
        <v>47</v>
      </c>
      <c r="E75" s="23" t="s">
        <v>188</v>
      </c>
      <c r="F75" s="24" t="s">
        <v>121</v>
      </c>
      <c r="G75" s="25">
        <v>910</v>
      </c>
      <c r="H75" s="25">
        <v>46</v>
      </c>
      <c r="I75" s="25">
        <f>ROUND(ROUND(H75,2)*ROUND(G75,2),2)</f>
        <v>41860</v>
      </c>
      <c r="O75">
        <f>(I75*21)/100</f>
        <v>8790.6</v>
      </c>
      <c r="P75" t="s">
        <v>22</v>
      </c>
    </row>
    <row r="76" spans="1:5" ht="12.75">
      <c r="A76" s="26" t="s">
        <v>50</v>
      </c>
      <c r="E76" s="27" t="s">
        <v>47</v>
      </c>
    </row>
    <row r="77" spans="1:5" ht="12.75">
      <c r="A77" s="28" t="s">
        <v>52</v>
      </c>
      <c r="E77" s="29" t="s">
        <v>189</v>
      </c>
    </row>
    <row r="78" spans="1:5" ht="38.25">
      <c r="A78" t="s">
        <v>53</v>
      </c>
      <c r="E78" s="27" t="s">
        <v>190</v>
      </c>
    </row>
    <row r="79" spans="1:16" ht="12.75">
      <c r="A79" s="18" t="s">
        <v>45</v>
      </c>
      <c r="B79" s="22" t="s">
        <v>88</v>
      </c>
      <c r="C79" s="22" t="s">
        <v>187</v>
      </c>
      <c r="D79" s="18" t="s">
        <v>28</v>
      </c>
      <c r="E79" s="23" t="s">
        <v>188</v>
      </c>
      <c r="F79" s="24" t="s">
        <v>121</v>
      </c>
      <c r="G79" s="25">
        <v>130</v>
      </c>
      <c r="H79" s="25">
        <v>46</v>
      </c>
      <c r="I79" s="25">
        <f>ROUND(ROUND(H79,2)*ROUND(G79,2),2)</f>
        <v>5980</v>
      </c>
      <c r="O79">
        <f>(I79*21)/100</f>
        <v>1255.8</v>
      </c>
      <c r="P79" t="s">
        <v>22</v>
      </c>
    </row>
    <row r="80" spans="1:5" ht="12.75">
      <c r="A80" s="26" t="s">
        <v>50</v>
      </c>
      <c r="E80" s="27" t="s">
        <v>47</v>
      </c>
    </row>
    <row r="81" spans="1:5" ht="12.75">
      <c r="A81" s="28" t="s">
        <v>52</v>
      </c>
      <c r="E81" s="29" t="s">
        <v>191</v>
      </c>
    </row>
    <row r="82" spans="1:5" ht="38.25">
      <c r="A82" t="s">
        <v>53</v>
      </c>
      <c r="E82" s="27" t="s">
        <v>190</v>
      </c>
    </row>
    <row r="83" spans="1:16" ht="12.75">
      <c r="A83" s="18" t="s">
        <v>45</v>
      </c>
      <c r="B83" s="22" t="s">
        <v>92</v>
      </c>
      <c r="C83" s="22" t="s">
        <v>192</v>
      </c>
      <c r="D83" s="18" t="s">
        <v>47</v>
      </c>
      <c r="E83" s="23" t="s">
        <v>193</v>
      </c>
      <c r="F83" s="24" t="s">
        <v>194</v>
      </c>
      <c r="G83" s="25">
        <v>269</v>
      </c>
      <c r="H83" s="25">
        <v>339</v>
      </c>
      <c r="I83" s="25">
        <f>ROUND(ROUND(H83,2)*ROUND(G83,2),2)</f>
        <v>91191</v>
      </c>
      <c r="O83">
        <f>(I83*21)/100</f>
        <v>19150.11</v>
      </c>
      <c r="P83" t="s">
        <v>22</v>
      </c>
    </row>
    <row r="84" spans="1:5" ht="12.75">
      <c r="A84" s="26" t="s">
        <v>50</v>
      </c>
      <c r="E84" s="27" t="s">
        <v>47</v>
      </c>
    </row>
    <row r="85" spans="1:5" ht="38.25">
      <c r="A85" s="28" t="s">
        <v>52</v>
      </c>
      <c r="E85" s="29" t="s">
        <v>195</v>
      </c>
    </row>
    <row r="86" spans="1:5" ht="165.75">
      <c r="A86" t="s">
        <v>53</v>
      </c>
      <c r="E86" s="27" t="s">
        <v>196</v>
      </c>
    </row>
    <row r="87" spans="1:18" ht="12.75" customHeight="1">
      <c r="A87" s="5" t="s">
        <v>43</v>
      </c>
      <c r="B87" s="5"/>
      <c r="C87" s="31" t="s">
        <v>33</v>
      </c>
      <c r="D87" s="5"/>
      <c r="E87" s="20" t="s">
        <v>197</v>
      </c>
      <c r="F87" s="5"/>
      <c r="G87" s="5"/>
      <c r="H87" s="5"/>
      <c r="I87" s="32">
        <f>0+Q87</f>
        <v>545850</v>
      </c>
      <c r="O87">
        <f>0+R87</f>
        <v>114628.5</v>
      </c>
      <c r="Q87">
        <f>0+I88+I92</f>
        <v>545850</v>
      </c>
      <c r="R87">
        <f>0+O88+O92</f>
        <v>114628.5</v>
      </c>
    </row>
    <row r="88" spans="1:16" ht="12.75">
      <c r="A88" s="18" t="s">
        <v>45</v>
      </c>
      <c r="B88" s="22" t="s">
        <v>98</v>
      </c>
      <c r="C88" s="22" t="s">
        <v>198</v>
      </c>
      <c r="D88" s="18" t="s">
        <v>47</v>
      </c>
      <c r="E88" s="23" t="s">
        <v>199</v>
      </c>
      <c r="F88" s="24" t="s">
        <v>131</v>
      </c>
      <c r="G88" s="25">
        <v>7.5</v>
      </c>
      <c r="H88" s="25">
        <v>3900</v>
      </c>
      <c r="I88" s="25">
        <f>ROUND(ROUND(H88,2)*ROUND(G88,2),2)</f>
        <v>29250</v>
      </c>
      <c r="O88">
        <f>(I88*21)/100</f>
        <v>6142.5</v>
      </c>
      <c r="P88" t="s">
        <v>22</v>
      </c>
    </row>
    <row r="89" spans="1:5" ht="12.75">
      <c r="A89" s="26" t="s">
        <v>50</v>
      </c>
      <c r="E89" s="27" t="s">
        <v>47</v>
      </c>
    </row>
    <row r="90" spans="1:5" ht="12.75">
      <c r="A90" s="28" t="s">
        <v>52</v>
      </c>
      <c r="E90" s="29" t="s">
        <v>200</v>
      </c>
    </row>
    <row r="91" spans="1:5" ht="12.75">
      <c r="A91" t="s">
        <v>53</v>
      </c>
      <c r="E91" s="27" t="s">
        <v>47</v>
      </c>
    </row>
    <row r="92" spans="1:16" ht="12.75">
      <c r="A92" s="18" t="s">
        <v>45</v>
      </c>
      <c r="B92" s="22" t="s">
        <v>100</v>
      </c>
      <c r="C92" s="22" t="s">
        <v>201</v>
      </c>
      <c r="D92" s="18" t="s">
        <v>47</v>
      </c>
      <c r="E92" s="23" t="s">
        <v>202</v>
      </c>
      <c r="F92" s="24" t="s">
        <v>121</v>
      </c>
      <c r="G92" s="25">
        <v>210</v>
      </c>
      <c r="H92" s="25">
        <v>2460</v>
      </c>
      <c r="I92" s="25">
        <f>ROUND(ROUND(H92,2)*ROUND(G92,2),2)</f>
        <v>516600</v>
      </c>
      <c r="O92">
        <f>(I92*21)/100</f>
        <v>108486</v>
      </c>
      <c r="P92" t="s">
        <v>22</v>
      </c>
    </row>
    <row r="93" spans="1:5" ht="12.75">
      <c r="A93" s="26" t="s">
        <v>50</v>
      </c>
      <c r="E93" s="27" t="s">
        <v>47</v>
      </c>
    </row>
    <row r="94" spans="1:5" ht="51">
      <c r="A94" s="28" t="s">
        <v>52</v>
      </c>
      <c r="E94" s="29" t="s">
        <v>203</v>
      </c>
    </row>
    <row r="95" spans="1:5" ht="89.25">
      <c r="A95" t="s">
        <v>53</v>
      </c>
      <c r="E95" s="27" t="s">
        <v>204</v>
      </c>
    </row>
    <row r="96" spans="1:18" ht="12.75" customHeight="1">
      <c r="A96" s="5" t="s">
        <v>43</v>
      </c>
      <c r="B96" s="5"/>
      <c r="C96" s="31" t="s">
        <v>35</v>
      </c>
      <c r="D96" s="5"/>
      <c r="E96" s="20" t="s">
        <v>114</v>
      </c>
      <c r="F96" s="5"/>
      <c r="G96" s="5"/>
      <c r="H96" s="5"/>
      <c r="I96" s="32">
        <f>0+Q96</f>
        <v>1510416</v>
      </c>
      <c r="O96">
        <f>0+R96</f>
        <v>317187.36</v>
      </c>
      <c r="Q96">
        <f>0+I97+I101+I105+I109</f>
        <v>1510416</v>
      </c>
      <c r="R96">
        <f>0+O97+O101+O105+O109</f>
        <v>317187.36</v>
      </c>
    </row>
    <row r="97" spans="1:16" ht="25.5">
      <c r="A97" s="18" t="s">
        <v>45</v>
      </c>
      <c r="B97" s="22" t="s">
        <v>102</v>
      </c>
      <c r="C97" s="22" t="s">
        <v>205</v>
      </c>
      <c r="D97" s="18" t="s">
        <v>47</v>
      </c>
      <c r="E97" s="23" t="s">
        <v>206</v>
      </c>
      <c r="F97" s="24" t="s">
        <v>121</v>
      </c>
      <c r="G97" s="25">
        <v>1920</v>
      </c>
      <c r="H97" s="25">
        <v>148</v>
      </c>
      <c r="I97" s="25">
        <f>ROUND(ROUND(H97,2)*ROUND(G97,2),2)</f>
        <v>284160</v>
      </c>
      <c r="O97">
        <f>(I97*21)/100</f>
        <v>59673.6</v>
      </c>
      <c r="P97" t="s">
        <v>22</v>
      </c>
    </row>
    <row r="98" spans="1:5" ht="12.75">
      <c r="A98" s="26" t="s">
        <v>50</v>
      </c>
      <c r="E98" s="27" t="s">
        <v>47</v>
      </c>
    </row>
    <row r="99" spans="1:5" ht="12.75">
      <c r="A99" s="28" t="s">
        <v>52</v>
      </c>
      <c r="E99" s="29" t="s">
        <v>207</v>
      </c>
    </row>
    <row r="100" spans="1:5" ht="140.25">
      <c r="A100" t="s">
        <v>53</v>
      </c>
      <c r="E100" s="27" t="s">
        <v>208</v>
      </c>
    </row>
    <row r="101" spans="1:16" ht="12.75">
      <c r="A101" s="18" t="s">
        <v>45</v>
      </c>
      <c r="B101" s="22" t="s">
        <v>108</v>
      </c>
      <c r="C101" s="22" t="s">
        <v>209</v>
      </c>
      <c r="D101" s="18" t="s">
        <v>47</v>
      </c>
      <c r="E101" s="23" t="s">
        <v>210</v>
      </c>
      <c r="F101" s="24" t="s">
        <v>121</v>
      </c>
      <c r="G101" s="25">
        <v>1828</v>
      </c>
      <c r="H101" s="25">
        <v>132</v>
      </c>
      <c r="I101" s="25">
        <f>ROUND(ROUND(H101,2)*ROUND(G101,2),2)</f>
        <v>241296</v>
      </c>
      <c r="O101">
        <f>(I101*21)/100</f>
        <v>50672.16</v>
      </c>
      <c r="P101" t="s">
        <v>22</v>
      </c>
    </row>
    <row r="102" spans="1:5" ht="25.5">
      <c r="A102" s="26" t="s">
        <v>50</v>
      </c>
      <c r="E102" s="27" t="s">
        <v>211</v>
      </c>
    </row>
    <row r="103" spans="1:5" ht="38.25">
      <c r="A103" s="28" t="s">
        <v>52</v>
      </c>
      <c r="E103" s="29" t="s">
        <v>212</v>
      </c>
    </row>
    <row r="104" spans="1:5" ht="140.25">
      <c r="A104" t="s">
        <v>53</v>
      </c>
      <c r="E104" s="27" t="s">
        <v>208</v>
      </c>
    </row>
    <row r="105" spans="1:16" ht="12.75">
      <c r="A105" s="18" t="s">
        <v>45</v>
      </c>
      <c r="B105" s="22" t="s">
        <v>110</v>
      </c>
      <c r="C105" s="22" t="s">
        <v>213</v>
      </c>
      <c r="D105" s="18" t="s">
        <v>47</v>
      </c>
      <c r="E105" s="23" t="s">
        <v>214</v>
      </c>
      <c r="F105" s="24" t="s">
        <v>121</v>
      </c>
      <c r="G105" s="25">
        <v>1710</v>
      </c>
      <c r="H105" s="25">
        <v>192</v>
      </c>
      <c r="I105" s="25">
        <f>ROUND(ROUND(H105,2)*ROUND(G105,2),2)</f>
        <v>328320</v>
      </c>
      <c r="O105">
        <f>(I105*21)/100</f>
        <v>68947.2</v>
      </c>
      <c r="P105" t="s">
        <v>22</v>
      </c>
    </row>
    <row r="106" spans="1:5" ht="51">
      <c r="A106" s="26" t="s">
        <v>50</v>
      </c>
      <c r="E106" s="27" t="s">
        <v>215</v>
      </c>
    </row>
    <row r="107" spans="1:5" ht="12.75">
      <c r="A107" s="28" t="s">
        <v>52</v>
      </c>
      <c r="E107" s="29" t="s">
        <v>47</v>
      </c>
    </row>
    <row r="108" spans="1:5" ht="140.25">
      <c r="A108" t="s">
        <v>53</v>
      </c>
      <c r="E108" s="27" t="s">
        <v>208</v>
      </c>
    </row>
    <row r="109" spans="1:16" ht="12.75">
      <c r="A109" s="18" t="s">
        <v>45</v>
      </c>
      <c r="B109" s="22" t="s">
        <v>216</v>
      </c>
      <c r="C109" s="22" t="s">
        <v>217</v>
      </c>
      <c r="D109" s="18" t="s">
        <v>47</v>
      </c>
      <c r="E109" s="23" t="s">
        <v>218</v>
      </c>
      <c r="F109" s="24" t="s">
        <v>121</v>
      </c>
      <c r="G109" s="25">
        <v>1710</v>
      </c>
      <c r="H109" s="25">
        <v>384</v>
      </c>
      <c r="I109" s="25">
        <f>ROUND(ROUND(H109,2)*ROUND(G109,2),2)</f>
        <v>656640</v>
      </c>
      <c r="O109">
        <f>(I109*21)/100</f>
        <v>137894.4</v>
      </c>
      <c r="P109" t="s">
        <v>22</v>
      </c>
    </row>
    <row r="110" spans="1:5" ht="38.25">
      <c r="A110" s="26" t="s">
        <v>50</v>
      </c>
      <c r="E110" s="27" t="s">
        <v>219</v>
      </c>
    </row>
    <row r="111" spans="1:5" ht="12.75">
      <c r="A111" s="28" t="s">
        <v>52</v>
      </c>
      <c r="E111" s="29" t="s">
        <v>47</v>
      </c>
    </row>
    <row r="112" spans="1:5" ht="140.25">
      <c r="A112" t="s">
        <v>53</v>
      </c>
      <c r="E112" s="27" t="s">
        <v>208</v>
      </c>
    </row>
    <row r="113" spans="1:18" ht="12.75" customHeight="1">
      <c r="A113" s="5" t="s">
        <v>43</v>
      </c>
      <c r="B113" s="5"/>
      <c r="C113" s="31" t="s">
        <v>67</v>
      </c>
      <c r="D113" s="5"/>
      <c r="E113" s="20" t="s">
        <v>220</v>
      </c>
      <c r="F113" s="5"/>
      <c r="G113" s="5"/>
      <c r="H113" s="5"/>
      <c r="I113" s="32">
        <f>0+Q113</f>
        <v>25000</v>
      </c>
      <c r="O113">
        <f>0+R113</f>
        <v>5250</v>
      </c>
      <c r="Q113">
        <f>0+I114</f>
        <v>25000</v>
      </c>
      <c r="R113">
        <f>0+O114</f>
        <v>5250</v>
      </c>
    </row>
    <row r="114" spans="1:16" ht="12.75">
      <c r="A114" s="18" t="s">
        <v>45</v>
      </c>
      <c r="B114" s="22" t="s">
        <v>221</v>
      </c>
      <c r="C114" s="22" t="s">
        <v>222</v>
      </c>
      <c r="D114" s="18" t="s">
        <v>47</v>
      </c>
      <c r="E114" s="23" t="s">
        <v>223</v>
      </c>
      <c r="F114" s="24" t="s">
        <v>70</v>
      </c>
      <c r="G114" s="25">
        <v>1</v>
      </c>
      <c r="H114" s="25">
        <v>25000</v>
      </c>
      <c r="I114" s="25">
        <f>ROUND(ROUND(H114,2)*ROUND(G114,2),2)</f>
        <v>25000</v>
      </c>
      <c r="O114">
        <f>(I114*21)/100</f>
        <v>5250</v>
      </c>
      <c r="P114" t="s">
        <v>22</v>
      </c>
    </row>
    <row r="115" spans="1:5" ht="12.75">
      <c r="A115" s="26" t="s">
        <v>50</v>
      </c>
      <c r="E115" s="27" t="s">
        <v>224</v>
      </c>
    </row>
    <row r="116" spans="1:5" ht="12.75">
      <c r="A116" s="28" t="s">
        <v>52</v>
      </c>
      <c r="E116" s="29" t="s">
        <v>47</v>
      </c>
    </row>
    <row r="117" spans="1:5" ht="76.5">
      <c r="A117" t="s">
        <v>53</v>
      </c>
      <c r="E117" s="27" t="s">
        <v>225</v>
      </c>
    </row>
    <row r="118" spans="1:18" ht="12.75" customHeight="1">
      <c r="A118" s="5" t="s">
        <v>43</v>
      </c>
      <c r="B118" s="5"/>
      <c r="C118" s="31" t="s">
        <v>40</v>
      </c>
      <c r="D118" s="5"/>
      <c r="E118" s="20" t="s">
        <v>226</v>
      </c>
      <c r="F118" s="5"/>
      <c r="G118" s="5"/>
      <c r="H118" s="5"/>
      <c r="I118" s="32">
        <f>0+Q118</f>
        <v>601852.9199999999</v>
      </c>
      <c r="O118">
        <f>0+R118</f>
        <v>126389.11319999999</v>
      </c>
      <c r="Q118">
        <f>0+I119+I123+I127+I131+I135+I139+I143+I147+I151+I155+I159+I163+I167+I171+I175+I179</f>
        <v>601852.9199999999</v>
      </c>
      <c r="R118">
        <f>0+O119+O123+O127+O131+O135+O139+O143+O147+O151+O155+O159+O163+O167+O171+O175+O179</f>
        <v>126389.11319999999</v>
      </c>
    </row>
    <row r="119" spans="1:16" ht="12.75">
      <c r="A119" s="18" t="s">
        <v>45</v>
      </c>
      <c r="B119" s="22" t="s">
        <v>227</v>
      </c>
      <c r="C119" s="22" t="s">
        <v>228</v>
      </c>
      <c r="D119" s="18" t="s">
        <v>47</v>
      </c>
      <c r="E119" s="23" t="s">
        <v>229</v>
      </c>
      <c r="F119" s="24" t="s">
        <v>194</v>
      </c>
      <c r="G119" s="25">
        <v>118</v>
      </c>
      <c r="H119" s="25">
        <v>1630</v>
      </c>
      <c r="I119" s="25">
        <f>ROUND(ROUND(H119,2)*ROUND(G119,2),2)</f>
        <v>192340</v>
      </c>
      <c r="O119">
        <f>(I119*21)/100</f>
        <v>40391.4</v>
      </c>
      <c r="P119" t="s">
        <v>22</v>
      </c>
    </row>
    <row r="120" spans="1:5" ht="25.5">
      <c r="A120" s="26" t="s">
        <v>50</v>
      </c>
      <c r="E120" s="27" t="s">
        <v>230</v>
      </c>
    </row>
    <row r="121" spans="1:5" ht="12.75">
      <c r="A121" s="28" t="s">
        <v>52</v>
      </c>
      <c r="E121" s="29" t="s">
        <v>47</v>
      </c>
    </row>
    <row r="122" spans="1:5" ht="216.75">
      <c r="A122" t="s">
        <v>53</v>
      </c>
      <c r="E122" s="27" t="s">
        <v>231</v>
      </c>
    </row>
    <row r="123" spans="1:16" ht="12.75">
      <c r="A123" s="18" t="s">
        <v>45</v>
      </c>
      <c r="B123" s="22" t="s">
        <v>232</v>
      </c>
      <c r="C123" s="22" t="s">
        <v>233</v>
      </c>
      <c r="D123" s="18" t="s">
        <v>47</v>
      </c>
      <c r="E123" s="23" t="s">
        <v>234</v>
      </c>
      <c r="F123" s="24" t="s">
        <v>194</v>
      </c>
      <c r="G123" s="25">
        <v>50</v>
      </c>
      <c r="H123" s="25">
        <v>1000</v>
      </c>
      <c r="I123" s="25">
        <f>ROUND(ROUND(H123,2)*ROUND(G123,2),2)</f>
        <v>50000</v>
      </c>
      <c r="O123">
        <f>(I123*21)/100</f>
        <v>10500</v>
      </c>
      <c r="P123" t="s">
        <v>22</v>
      </c>
    </row>
    <row r="124" spans="1:5" ht="38.25">
      <c r="A124" s="26" t="s">
        <v>50</v>
      </c>
      <c r="E124" s="27" t="s">
        <v>235</v>
      </c>
    </row>
    <row r="125" spans="1:5" ht="12.75">
      <c r="A125" s="28" t="s">
        <v>52</v>
      </c>
      <c r="E125" s="29" t="s">
        <v>47</v>
      </c>
    </row>
    <row r="126" spans="1:5" ht="204">
      <c r="A126" t="s">
        <v>53</v>
      </c>
      <c r="E126" s="27" t="s">
        <v>236</v>
      </c>
    </row>
    <row r="127" spans="1:16" ht="12.75">
      <c r="A127" s="18" t="s">
        <v>45</v>
      </c>
      <c r="B127" s="22" t="s">
        <v>237</v>
      </c>
      <c r="C127" s="22" t="s">
        <v>238</v>
      </c>
      <c r="D127" s="18" t="s">
        <v>47</v>
      </c>
      <c r="E127" s="23" t="s">
        <v>239</v>
      </c>
      <c r="F127" s="24" t="s">
        <v>70</v>
      </c>
      <c r="G127" s="25">
        <v>86</v>
      </c>
      <c r="H127" s="25">
        <v>320</v>
      </c>
      <c r="I127" s="25">
        <f>ROUND(ROUND(H127,2)*ROUND(G127,2),2)</f>
        <v>27520</v>
      </c>
      <c r="O127">
        <f>(I127*21)/100</f>
        <v>5779.2</v>
      </c>
      <c r="P127" t="s">
        <v>22</v>
      </c>
    </row>
    <row r="128" spans="1:5" ht="12.75">
      <c r="A128" s="26" t="s">
        <v>50</v>
      </c>
      <c r="E128" s="27" t="s">
        <v>47</v>
      </c>
    </row>
    <row r="129" spans="1:5" ht="12.75">
      <c r="A129" s="28" t="s">
        <v>52</v>
      </c>
      <c r="E129" s="29" t="s">
        <v>47</v>
      </c>
    </row>
    <row r="130" spans="1:5" ht="38.25">
      <c r="A130" t="s">
        <v>53</v>
      </c>
      <c r="E130" s="27" t="s">
        <v>240</v>
      </c>
    </row>
    <row r="131" spans="1:16" ht="12.75">
      <c r="A131" s="18" t="s">
        <v>45</v>
      </c>
      <c r="B131" s="22" t="s">
        <v>241</v>
      </c>
      <c r="C131" s="22" t="s">
        <v>242</v>
      </c>
      <c r="D131" s="18" t="s">
        <v>47</v>
      </c>
      <c r="E131" s="23" t="s">
        <v>243</v>
      </c>
      <c r="F131" s="24" t="s">
        <v>70</v>
      </c>
      <c r="G131" s="25">
        <v>2</v>
      </c>
      <c r="H131" s="25">
        <v>207</v>
      </c>
      <c r="I131" s="25">
        <f>ROUND(ROUND(H131,2)*ROUND(G131,2),2)</f>
        <v>414</v>
      </c>
      <c r="O131">
        <f>(I131*21)/100</f>
        <v>86.94</v>
      </c>
      <c r="P131" t="s">
        <v>22</v>
      </c>
    </row>
    <row r="132" spans="1:5" ht="12.75">
      <c r="A132" s="26" t="s">
        <v>50</v>
      </c>
      <c r="E132" s="27" t="s">
        <v>244</v>
      </c>
    </row>
    <row r="133" spans="1:5" ht="12.75">
      <c r="A133" s="28" t="s">
        <v>52</v>
      </c>
      <c r="E133" s="29" t="s">
        <v>47</v>
      </c>
    </row>
    <row r="134" spans="1:5" ht="12.75">
      <c r="A134" t="s">
        <v>53</v>
      </c>
      <c r="E134" s="27" t="s">
        <v>245</v>
      </c>
    </row>
    <row r="135" spans="1:16" ht="25.5">
      <c r="A135" s="18" t="s">
        <v>45</v>
      </c>
      <c r="B135" s="22" t="s">
        <v>246</v>
      </c>
      <c r="C135" s="22" t="s">
        <v>247</v>
      </c>
      <c r="D135" s="18" t="s">
        <v>47</v>
      </c>
      <c r="E135" s="23" t="s">
        <v>248</v>
      </c>
      <c r="F135" s="24" t="s">
        <v>70</v>
      </c>
      <c r="G135" s="25">
        <v>4</v>
      </c>
      <c r="H135" s="25">
        <v>3040</v>
      </c>
      <c r="I135" s="25">
        <f>ROUND(ROUND(H135,2)*ROUND(G135,2),2)</f>
        <v>12160</v>
      </c>
      <c r="O135">
        <f>(I135*21)/100</f>
        <v>2553.6</v>
      </c>
      <c r="P135" t="s">
        <v>22</v>
      </c>
    </row>
    <row r="136" spans="1:5" ht="38.25">
      <c r="A136" s="26" t="s">
        <v>50</v>
      </c>
      <c r="E136" s="27" t="s">
        <v>249</v>
      </c>
    </row>
    <row r="137" spans="1:5" ht="12.75">
      <c r="A137" s="28" t="s">
        <v>52</v>
      </c>
      <c r="E137" s="29" t="s">
        <v>47</v>
      </c>
    </row>
    <row r="138" spans="1:5" ht="89.25">
      <c r="A138" t="s">
        <v>53</v>
      </c>
      <c r="E138" s="27" t="s">
        <v>250</v>
      </c>
    </row>
    <row r="139" spans="1:16" ht="25.5">
      <c r="A139" s="18" t="s">
        <v>45</v>
      </c>
      <c r="B139" s="22" t="s">
        <v>251</v>
      </c>
      <c r="C139" s="22" t="s">
        <v>252</v>
      </c>
      <c r="D139" s="18" t="s">
        <v>47</v>
      </c>
      <c r="E139" s="23" t="s">
        <v>253</v>
      </c>
      <c r="F139" s="24" t="s">
        <v>70</v>
      </c>
      <c r="G139" s="25">
        <v>10</v>
      </c>
      <c r="H139" s="25">
        <v>438</v>
      </c>
      <c r="I139" s="25">
        <f>ROUND(ROUND(H139,2)*ROUND(G139,2),2)</f>
        <v>4380</v>
      </c>
      <c r="O139">
        <f>(I139*21)/100</f>
        <v>919.8</v>
      </c>
      <c r="P139" t="s">
        <v>22</v>
      </c>
    </row>
    <row r="140" spans="1:5" ht="114.75">
      <c r="A140" s="26" t="s">
        <v>50</v>
      </c>
      <c r="E140" s="27" t="s">
        <v>254</v>
      </c>
    </row>
    <row r="141" spans="1:5" ht="12.75">
      <c r="A141" s="28" t="s">
        <v>52</v>
      </c>
      <c r="E141" s="29" t="s">
        <v>47</v>
      </c>
    </row>
    <row r="142" spans="1:5" ht="76.5">
      <c r="A142" t="s">
        <v>53</v>
      </c>
      <c r="E142" s="27" t="s">
        <v>255</v>
      </c>
    </row>
    <row r="143" spans="1:16" ht="12.75">
      <c r="A143" s="18" t="s">
        <v>45</v>
      </c>
      <c r="B143" s="22" t="s">
        <v>256</v>
      </c>
      <c r="C143" s="22" t="s">
        <v>257</v>
      </c>
      <c r="D143" s="18" t="s">
        <v>47</v>
      </c>
      <c r="E143" s="23" t="s">
        <v>258</v>
      </c>
      <c r="F143" s="24" t="s">
        <v>70</v>
      </c>
      <c r="G143" s="25">
        <v>6</v>
      </c>
      <c r="H143" s="25">
        <v>2200</v>
      </c>
      <c r="I143" s="25">
        <f>ROUND(ROUND(H143,2)*ROUND(G143,2),2)</f>
        <v>13200</v>
      </c>
      <c r="O143">
        <f>(I143*21)/100</f>
        <v>2772</v>
      </c>
      <c r="P143" t="s">
        <v>22</v>
      </c>
    </row>
    <row r="144" spans="1:5" ht="51">
      <c r="A144" s="26" t="s">
        <v>50</v>
      </c>
      <c r="E144" s="27" t="s">
        <v>259</v>
      </c>
    </row>
    <row r="145" spans="1:5" ht="12.75">
      <c r="A145" s="28" t="s">
        <v>52</v>
      </c>
      <c r="E145" s="29" t="s">
        <v>47</v>
      </c>
    </row>
    <row r="146" spans="1:5" ht="102">
      <c r="A146" t="s">
        <v>53</v>
      </c>
      <c r="E146" s="27" t="s">
        <v>260</v>
      </c>
    </row>
    <row r="147" spans="1:16" ht="25.5">
      <c r="A147" s="18" t="s">
        <v>45</v>
      </c>
      <c r="B147" s="22" t="s">
        <v>261</v>
      </c>
      <c r="C147" s="22" t="s">
        <v>262</v>
      </c>
      <c r="D147" s="18" t="s">
        <v>47</v>
      </c>
      <c r="E147" s="23" t="s">
        <v>263</v>
      </c>
      <c r="F147" s="24" t="s">
        <v>121</v>
      </c>
      <c r="G147" s="25">
        <v>57.88</v>
      </c>
      <c r="H147" s="25">
        <v>109</v>
      </c>
      <c r="I147" s="25">
        <f>ROUND(ROUND(H147,2)*ROUND(G147,2),2)</f>
        <v>6308.92</v>
      </c>
      <c r="O147">
        <f>(I147*21)/100</f>
        <v>1324.8732</v>
      </c>
      <c r="P147" t="s">
        <v>22</v>
      </c>
    </row>
    <row r="148" spans="1:5" ht="12.75">
      <c r="A148" s="26" t="s">
        <v>50</v>
      </c>
      <c r="E148" s="27" t="s">
        <v>47</v>
      </c>
    </row>
    <row r="149" spans="1:5" ht="38.25">
      <c r="A149" s="28" t="s">
        <v>52</v>
      </c>
      <c r="E149" s="29" t="s">
        <v>264</v>
      </c>
    </row>
    <row r="150" spans="1:5" ht="25.5">
      <c r="A150" t="s">
        <v>53</v>
      </c>
      <c r="E150" s="27" t="s">
        <v>265</v>
      </c>
    </row>
    <row r="151" spans="1:16" ht="12.75">
      <c r="A151" s="18" t="s">
        <v>45</v>
      </c>
      <c r="B151" s="22" t="s">
        <v>266</v>
      </c>
      <c r="C151" s="22" t="s">
        <v>267</v>
      </c>
      <c r="D151" s="18" t="s">
        <v>47</v>
      </c>
      <c r="E151" s="23" t="s">
        <v>268</v>
      </c>
      <c r="F151" s="24" t="s">
        <v>70</v>
      </c>
      <c r="G151" s="25">
        <v>2</v>
      </c>
      <c r="H151" s="25">
        <v>12200</v>
      </c>
      <c r="I151" s="25">
        <f>ROUND(ROUND(H151,2)*ROUND(G151,2),2)</f>
        <v>24400</v>
      </c>
      <c r="O151">
        <f>(I151*21)/100</f>
        <v>5124</v>
      </c>
      <c r="P151" t="s">
        <v>22</v>
      </c>
    </row>
    <row r="152" spans="1:5" ht="12.75">
      <c r="A152" s="26" t="s">
        <v>50</v>
      </c>
      <c r="E152" s="27" t="s">
        <v>47</v>
      </c>
    </row>
    <row r="153" spans="1:5" ht="12.75">
      <c r="A153" s="28" t="s">
        <v>52</v>
      </c>
      <c r="E153" s="29" t="s">
        <v>47</v>
      </c>
    </row>
    <row r="154" spans="1:5" ht="102">
      <c r="A154" t="s">
        <v>53</v>
      </c>
      <c r="E154" s="27" t="s">
        <v>260</v>
      </c>
    </row>
    <row r="155" spans="1:16" ht="12.75">
      <c r="A155" s="18" t="s">
        <v>45</v>
      </c>
      <c r="B155" s="22" t="s">
        <v>269</v>
      </c>
      <c r="C155" s="22" t="s">
        <v>270</v>
      </c>
      <c r="D155" s="18" t="s">
        <v>47</v>
      </c>
      <c r="E155" s="23" t="s">
        <v>271</v>
      </c>
      <c r="F155" s="24" t="s">
        <v>70</v>
      </c>
      <c r="G155" s="25">
        <v>2</v>
      </c>
      <c r="H155" s="25">
        <v>14100</v>
      </c>
      <c r="I155" s="25">
        <f>ROUND(ROUND(H155,2)*ROUND(G155,2),2)</f>
        <v>28200</v>
      </c>
      <c r="O155">
        <f>(I155*21)/100</f>
        <v>5922</v>
      </c>
      <c r="P155" t="s">
        <v>22</v>
      </c>
    </row>
    <row r="156" spans="1:5" ht="12.75">
      <c r="A156" s="26" t="s">
        <v>50</v>
      </c>
      <c r="E156" s="27" t="s">
        <v>47</v>
      </c>
    </row>
    <row r="157" spans="1:5" ht="12.75">
      <c r="A157" s="28" t="s">
        <v>52</v>
      </c>
      <c r="E157" s="29" t="s">
        <v>47</v>
      </c>
    </row>
    <row r="158" spans="1:5" ht="102">
      <c r="A158" t="s">
        <v>53</v>
      </c>
      <c r="E158" s="27" t="s">
        <v>260</v>
      </c>
    </row>
    <row r="159" spans="1:16" ht="12.75">
      <c r="A159" s="18" t="s">
        <v>45</v>
      </c>
      <c r="B159" s="22" t="s">
        <v>272</v>
      </c>
      <c r="C159" s="22" t="s">
        <v>273</v>
      </c>
      <c r="D159" s="18" t="s">
        <v>47</v>
      </c>
      <c r="E159" s="23" t="s">
        <v>274</v>
      </c>
      <c r="F159" s="24" t="s">
        <v>70</v>
      </c>
      <c r="G159" s="25">
        <v>1</v>
      </c>
      <c r="H159" s="25">
        <v>42300</v>
      </c>
      <c r="I159" s="25">
        <f>ROUND(ROUND(H159,2)*ROUND(G159,2),2)</f>
        <v>42300</v>
      </c>
      <c r="O159">
        <f>(I159*21)/100</f>
        <v>8883</v>
      </c>
      <c r="P159" t="s">
        <v>22</v>
      </c>
    </row>
    <row r="160" spans="1:5" ht="12.75">
      <c r="A160" s="26" t="s">
        <v>50</v>
      </c>
      <c r="E160" s="27" t="s">
        <v>47</v>
      </c>
    </row>
    <row r="161" spans="1:5" ht="12.75">
      <c r="A161" s="28" t="s">
        <v>52</v>
      </c>
      <c r="E161" s="29" t="s">
        <v>47</v>
      </c>
    </row>
    <row r="162" spans="1:5" ht="102">
      <c r="A162" t="s">
        <v>53</v>
      </c>
      <c r="E162" s="27" t="s">
        <v>260</v>
      </c>
    </row>
    <row r="163" spans="1:16" ht="12.75">
      <c r="A163" s="18" t="s">
        <v>45</v>
      </c>
      <c r="B163" s="22" t="s">
        <v>275</v>
      </c>
      <c r="C163" s="22" t="s">
        <v>276</v>
      </c>
      <c r="D163" s="18" t="s">
        <v>47</v>
      </c>
      <c r="E163" s="23" t="s">
        <v>277</v>
      </c>
      <c r="F163" s="24" t="s">
        <v>70</v>
      </c>
      <c r="G163" s="25">
        <v>2</v>
      </c>
      <c r="H163" s="25">
        <v>2150</v>
      </c>
      <c r="I163" s="25">
        <f>ROUND(ROUND(H163,2)*ROUND(G163,2),2)</f>
        <v>4300</v>
      </c>
      <c r="O163">
        <f>(I163*21)/100</f>
        <v>903</v>
      </c>
      <c r="P163" t="s">
        <v>22</v>
      </c>
    </row>
    <row r="164" spans="1:5" ht="12.75">
      <c r="A164" s="26" t="s">
        <v>50</v>
      </c>
      <c r="E164" s="27" t="s">
        <v>47</v>
      </c>
    </row>
    <row r="165" spans="1:5" ht="12.75">
      <c r="A165" s="28" t="s">
        <v>52</v>
      </c>
      <c r="E165" s="29" t="s">
        <v>47</v>
      </c>
    </row>
    <row r="166" spans="1:5" ht="102">
      <c r="A166" t="s">
        <v>53</v>
      </c>
      <c r="E166" s="27" t="s">
        <v>260</v>
      </c>
    </row>
    <row r="167" spans="1:16" ht="12.75">
      <c r="A167" s="18" t="s">
        <v>45</v>
      </c>
      <c r="B167" s="22" t="s">
        <v>278</v>
      </c>
      <c r="C167" s="22" t="s">
        <v>279</v>
      </c>
      <c r="D167" s="18" t="s">
        <v>47</v>
      </c>
      <c r="E167" s="23" t="s">
        <v>280</v>
      </c>
      <c r="F167" s="24" t="s">
        <v>70</v>
      </c>
      <c r="G167" s="25">
        <v>17</v>
      </c>
      <c r="H167" s="25">
        <v>1860</v>
      </c>
      <c r="I167" s="25">
        <f>ROUND(ROUND(H167,2)*ROUND(G167,2),2)</f>
        <v>31620</v>
      </c>
      <c r="O167">
        <f>(I167*21)/100</f>
        <v>6640.2</v>
      </c>
      <c r="P167" t="s">
        <v>22</v>
      </c>
    </row>
    <row r="168" spans="1:5" ht="12.75">
      <c r="A168" s="26" t="s">
        <v>50</v>
      </c>
      <c r="E168" s="27" t="s">
        <v>47</v>
      </c>
    </row>
    <row r="169" spans="1:5" ht="12.75">
      <c r="A169" s="28" t="s">
        <v>52</v>
      </c>
      <c r="E169" s="29" t="s">
        <v>47</v>
      </c>
    </row>
    <row r="170" spans="1:5" ht="102">
      <c r="A170" t="s">
        <v>53</v>
      </c>
      <c r="E170" s="27" t="s">
        <v>260</v>
      </c>
    </row>
    <row r="171" spans="1:16" ht="12.75">
      <c r="A171" s="18" t="s">
        <v>45</v>
      </c>
      <c r="B171" s="22" t="s">
        <v>281</v>
      </c>
      <c r="C171" s="22" t="s">
        <v>282</v>
      </c>
      <c r="D171" s="18" t="s">
        <v>47</v>
      </c>
      <c r="E171" s="23" t="s">
        <v>283</v>
      </c>
      <c r="F171" s="24" t="s">
        <v>194</v>
      </c>
      <c r="G171" s="25">
        <v>291</v>
      </c>
      <c r="H171" s="25">
        <v>510</v>
      </c>
      <c r="I171" s="25">
        <f>ROUND(ROUND(H171,2)*ROUND(G171,2),2)</f>
        <v>148410</v>
      </c>
      <c r="O171">
        <f>(I171*21)/100</f>
        <v>31166.1</v>
      </c>
      <c r="P171" t="s">
        <v>22</v>
      </c>
    </row>
    <row r="172" spans="1:5" ht="25.5">
      <c r="A172" s="26" t="s">
        <v>50</v>
      </c>
      <c r="E172" s="27" t="s">
        <v>284</v>
      </c>
    </row>
    <row r="173" spans="1:5" ht="38.25">
      <c r="A173" s="28" t="s">
        <v>52</v>
      </c>
      <c r="E173" s="29" t="s">
        <v>285</v>
      </c>
    </row>
    <row r="174" spans="1:5" ht="63.75">
      <c r="A174" t="s">
        <v>53</v>
      </c>
      <c r="E174" s="27" t="s">
        <v>286</v>
      </c>
    </row>
    <row r="175" spans="1:16" ht="12.75">
      <c r="A175" s="18" t="s">
        <v>45</v>
      </c>
      <c r="B175" s="22" t="s">
        <v>287</v>
      </c>
      <c r="C175" s="22" t="s">
        <v>288</v>
      </c>
      <c r="D175" s="18" t="s">
        <v>47</v>
      </c>
      <c r="E175" s="23" t="s">
        <v>289</v>
      </c>
      <c r="F175" s="24" t="s">
        <v>194</v>
      </c>
      <c r="G175" s="25">
        <v>50</v>
      </c>
      <c r="H175" s="25">
        <v>248</v>
      </c>
      <c r="I175" s="25">
        <f>ROUND(ROUND(H175,2)*ROUND(G175,2),2)</f>
        <v>12400</v>
      </c>
      <c r="O175">
        <f>(I175*21)/100</f>
        <v>2604</v>
      </c>
      <c r="P175" t="s">
        <v>22</v>
      </c>
    </row>
    <row r="176" spans="1:5" ht="12.75">
      <c r="A176" s="26" t="s">
        <v>50</v>
      </c>
      <c r="E176" s="27" t="s">
        <v>47</v>
      </c>
    </row>
    <row r="177" spans="1:5" ht="12.75">
      <c r="A177" s="28" t="s">
        <v>52</v>
      </c>
      <c r="E177" s="29" t="s">
        <v>47</v>
      </c>
    </row>
    <row r="178" spans="1:5" ht="12.75">
      <c r="A178" t="s">
        <v>53</v>
      </c>
      <c r="E178" s="27" t="s">
        <v>178</v>
      </c>
    </row>
    <row r="179" spans="1:16" ht="12.75">
      <c r="A179" s="18" t="s">
        <v>45</v>
      </c>
      <c r="B179" s="22" t="s">
        <v>290</v>
      </c>
      <c r="C179" s="22" t="s">
        <v>291</v>
      </c>
      <c r="D179" s="18" t="s">
        <v>47</v>
      </c>
      <c r="E179" s="23" t="s">
        <v>292</v>
      </c>
      <c r="F179" s="24" t="s">
        <v>70</v>
      </c>
      <c r="G179" s="25">
        <v>15</v>
      </c>
      <c r="H179" s="25">
        <v>260</v>
      </c>
      <c r="I179" s="25">
        <f>ROUND(ROUND(H179,2)*ROUND(G179,2),2)</f>
        <v>3900</v>
      </c>
      <c r="O179">
        <f>(I179*21)/100</f>
        <v>819</v>
      </c>
      <c r="P179" t="s">
        <v>22</v>
      </c>
    </row>
    <row r="180" spans="1:5" ht="25.5">
      <c r="A180" s="26" t="s">
        <v>50</v>
      </c>
      <c r="E180" s="27" t="s">
        <v>293</v>
      </c>
    </row>
    <row r="181" spans="1:5" ht="12.75">
      <c r="A181" s="28" t="s">
        <v>52</v>
      </c>
      <c r="E181" s="29" t="s">
        <v>47</v>
      </c>
    </row>
    <row r="182" spans="1:5" ht="51">
      <c r="A182" t="s">
        <v>53</v>
      </c>
      <c r="E182" s="27" t="s">
        <v>294</v>
      </c>
    </row>
  </sheetData>
  <sheetProtection/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23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0+O9+O78+O91+O100+O117+O134+O147</f>
        <v>1055244.7458</v>
      </c>
      <c r="P2" t="s">
        <v>22</v>
      </c>
    </row>
    <row r="3" spans="1:16" ht="15" customHeight="1">
      <c r="A3" t="s">
        <v>12</v>
      </c>
      <c r="B3" s="10" t="s">
        <v>14</v>
      </c>
      <c r="C3" s="36" t="s">
        <v>15</v>
      </c>
      <c r="D3" s="33"/>
      <c r="E3" s="11" t="s">
        <v>16</v>
      </c>
      <c r="F3" s="1"/>
      <c r="G3" s="8"/>
      <c r="H3" s="7" t="s">
        <v>295</v>
      </c>
      <c r="I3" s="30">
        <f>0+I9+I78+I91+I100+I117+I134+I147</f>
        <v>5024974.9799999995</v>
      </c>
      <c r="O3" t="s">
        <v>19</v>
      </c>
      <c r="P3" t="s">
        <v>22</v>
      </c>
    </row>
    <row r="4" spans="1:16" ht="15" customHeight="1">
      <c r="A4" t="s">
        <v>17</v>
      </c>
      <c r="B4" s="10" t="s">
        <v>112</v>
      </c>
      <c r="C4" s="36" t="s">
        <v>113</v>
      </c>
      <c r="D4" s="33"/>
      <c r="E4" s="11" t="s">
        <v>114</v>
      </c>
      <c r="F4" s="1"/>
      <c r="G4" s="1"/>
      <c r="H4" s="9"/>
      <c r="I4" s="9"/>
      <c r="O4" t="s">
        <v>20</v>
      </c>
      <c r="P4" t="s">
        <v>22</v>
      </c>
    </row>
    <row r="5" spans="1:16" ht="12.75" customHeight="1">
      <c r="A5" t="s">
        <v>115</v>
      </c>
      <c r="B5" s="13" t="s">
        <v>18</v>
      </c>
      <c r="C5" s="37" t="s">
        <v>295</v>
      </c>
      <c r="D5" s="38"/>
      <c r="E5" s="14" t="s">
        <v>296</v>
      </c>
      <c r="F5" s="5"/>
      <c r="G5" s="5"/>
      <c r="H5" s="5"/>
      <c r="I5" s="5"/>
      <c r="O5" t="s">
        <v>21</v>
      </c>
      <c r="P5" t="s">
        <v>22</v>
      </c>
    </row>
    <row r="6" spans="1:9" ht="12.75" customHeight="1">
      <c r="A6" s="39" t="s">
        <v>25</v>
      </c>
      <c r="B6" s="39" t="s">
        <v>27</v>
      </c>
      <c r="C6" s="39" t="s">
        <v>29</v>
      </c>
      <c r="D6" s="39" t="s">
        <v>30</v>
      </c>
      <c r="E6" s="39" t="s">
        <v>32</v>
      </c>
      <c r="F6" s="39" t="s">
        <v>34</v>
      </c>
      <c r="G6" s="39" t="s">
        <v>36</v>
      </c>
      <c r="H6" s="39" t="s">
        <v>38</v>
      </c>
      <c r="I6" s="39"/>
    </row>
    <row r="7" spans="1:9" ht="12.75" customHeight="1">
      <c r="A7" s="39"/>
      <c r="B7" s="39"/>
      <c r="C7" s="39"/>
      <c r="D7" s="39"/>
      <c r="E7" s="39"/>
      <c r="F7" s="39"/>
      <c r="G7" s="39"/>
      <c r="H7" s="12" t="s">
        <v>39</v>
      </c>
      <c r="I7" s="12" t="s">
        <v>41</v>
      </c>
    </row>
    <row r="8" spans="1:9" ht="12.75" customHeight="1">
      <c r="A8" s="12" t="s">
        <v>26</v>
      </c>
      <c r="B8" s="12" t="s">
        <v>28</v>
      </c>
      <c r="C8" s="12" t="s">
        <v>22</v>
      </c>
      <c r="D8" s="12" t="s">
        <v>31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5" t="s">
        <v>43</v>
      </c>
      <c r="B9" s="15"/>
      <c r="C9" s="19" t="s">
        <v>28</v>
      </c>
      <c r="D9" s="15"/>
      <c r="E9" s="20" t="s">
        <v>118</v>
      </c>
      <c r="F9" s="15"/>
      <c r="G9" s="15"/>
      <c r="H9" s="15"/>
      <c r="I9" s="21">
        <f>0+Q9</f>
        <v>1081031.48</v>
      </c>
      <c r="O9">
        <f>0+R9</f>
        <v>227016.61080000005</v>
      </c>
      <c r="Q9">
        <f>0+I10+I14+I18+I22+I26+I30+I34+I38+I42+I46+I50+I54+I58+I62+I66+I70+I74</f>
        <v>1081031.48</v>
      </c>
      <c r="R9">
        <f>0+O10+O14+O18+O22+O26+O30+O34+O38+O42+O46+O50+O54+O58+O62+O66+O70+O74</f>
        <v>227016.61080000005</v>
      </c>
    </row>
    <row r="10" spans="1:16" ht="12.75">
      <c r="A10" s="18" t="s">
        <v>45</v>
      </c>
      <c r="B10" s="22" t="s">
        <v>28</v>
      </c>
      <c r="C10" s="22" t="s">
        <v>119</v>
      </c>
      <c r="D10" s="18" t="s">
        <v>47</v>
      </c>
      <c r="E10" s="23" t="s">
        <v>120</v>
      </c>
      <c r="F10" s="24" t="s">
        <v>121</v>
      </c>
      <c r="G10" s="25">
        <v>130</v>
      </c>
      <c r="H10" s="25">
        <v>38</v>
      </c>
      <c r="I10" s="25">
        <f>ROUND(ROUND(H10,2)*ROUND(G10,2),2)</f>
        <v>4940</v>
      </c>
      <c r="O10">
        <f>(I10*21)/100</f>
        <v>1037.4</v>
      </c>
      <c r="P10" t="s">
        <v>22</v>
      </c>
    </row>
    <row r="11" spans="1:5" ht="12.75">
      <c r="A11" s="26" t="s">
        <v>50</v>
      </c>
      <c r="E11" s="27" t="s">
        <v>47</v>
      </c>
    </row>
    <row r="12" spans="1:5" ht="12.75">
      <c r="A12" s="28" t="s">
        <v>52</v>
      </c>
      <c r="E12" s="29" t="s">
        <v>47</v>
      </c>
    </row>
    <row r="13" spans="1:5" ht="38.25">
      <c r="A13" t="s">
        <v>53</v>
      </c>
      <c r="E13" s="27" t="s">
        <v>122</v>
      </c>
    </row>
    <row r="14" spans="1:16" ht="25.5">
      <c r="A14" s="18" t="s">
        <v>45</v>
      </c>
      <c r="B14" s="22" t="s">
        <v>22</v>
      </c>
      <c r="C14" s="22" t="s">
        <v>123</v>
      </c>
      <c r="D14" s="18" t="s">
        <v>47</v>
      </c>
      <c r="E14" s="23" t="s">
        <v>124</v>
      </c>
      <c r="F14" s="24" t="s">
        <v>70</v>
      </c>
      <c r="G14" s="25">
        <v>2</v>
      </c>
      <c r="H14" s="25">
        <v>1610</v>
      </c>
      <c r="I14" s="25">
        <f>ROUND(ROUND(H14,2)*ROUND(G14,2),2)</f>
        <v>3220</v>
      </c>
      <c r="O14">
        <f>(I14*21)/100</f>
        <v>676.2</v>
      </c>
      <c r="P14" t="s">
        <v>22</v>
      </c>
    </row>
    <row r="15" spans="1:5" ht="25.5">
      <c r="A15" s="26" t="s">
        <v>50</v>
      </c>
      <c r="E15" s="27" t="s">
        <v>125</v>
      </c>
    </row>
    <row r="16" spans="1:5" ht="12.75">
      <c r="A16" s="28" t="s">
        <v>52</v>
      </c>
      <c r="E16" s="29" t="s">
        <v>47</v>
      </c>
    </row>
    <row r="17" spans="1:5" ht="165.75">
      <c r="A17" t="s">
        <v>53</v>
      </c>
      <c r="E17" s="27" t="s">
        <v>126</v>
      </c>
    </row>
    <row r="18" spans="1:16" ht="25.5">
      <c r="A18" s="18" t="s">
        <v>45</v>
      </c>
      <c r="B18" s="22" t="s">
        <v>31</v>
      </c>
      <c r="C18" s="22" t="s">
        <v>127</v>
      </c>
      <c r="D18" s="18" t="s">
        <v>47</v>
      </c>
      <c r="E18" s="23" t="s">
        <v>128</v>
      </c>
      <c r="F18" s="24" t="s">
        <v>70</v>
      </c>
      <c r="G18" s="25">
        <v>2</v>
      </c>
      <c r="H18" s="25">
        <v>4560</v>
      </c>
      <c r="I18" s="25">
        <f>ROUND(ROUND(H18,2)*ROUND(G18,2),2)</f>
        <v>9120</v>
      </c>
      <c r="O18">
        <f>(I18*21)/100</f>
        <v>1915.2</v>
      </c>
      <c r="P18" t="s">
        <v>22</v>
      </c>
    </row>
    <row r="19" spans="1:5" ht="25.5">
      <c r="A19" s="26" t="s">
        <v>50</v>
      </c>
      <c r="E19" s="27" t="s">
        <v>125</v>
      </c>
    </row>
    <row r="20" spans="1:5" ht="12.75">
      <c r="A20" s="28" t="s">
        <v>52</v>
      </c>
      <c r="E20" s="29" t="s">
        <v>47</v>
      </c>
    </row>
    <row r="21" spans="1:5" ht="165.75">
      <c r="A21" t="s">
        <v>53</v>
      </c>
      <c r="E21" s="27" t="s">
        <v>126</v>
      </c>
    </row>
    <row r="22" spans="1:16" ht="12.75">
      <c r="A22" s="18" t="s">
        <v>45</v>
      </c>
      <c r="B22" s="22" t="s">
        <v>33</v>
      </c>
      <c r="C22" s="22" t="s">
        <v>129</v>
      </c>
      <c r="D22" s="18" t="s">
        <v>47</v>
      </c>
      <c r="E22" s="23" t="s">
        <v>130</v>
      </c>
      <c r="F22" s="24" t="s">
        <v>131</v>
      </c>
      <c r="G22" s="25">
        <v>301.2</v>
      </c>
      <c r="H22" s="25">
        <v>1410</v>
      </c>
      <c r="I22" s="25">
        <f>ROUND(ROUND(H22,2)*ROUND(G22,2),2)</f>
        <v>424692</v>
      </c>
      <c r="O22">
        <f>(I22*21)/100</f>
        <v>89185.32</v>
      </c>
      <c r="P22" t="s">
        <v>22</v>
      </c>
    </row>
    <row r="23" spans="1:5" ht="38.25">
      <c r="A23" s="26" t="s">
        <v>50</v>
      </c>
      <c r="E23" s="27" t="s">
        <v>132</v>
      </c>
    </row>
    <row r="24" spans="1:5" ht="12.75">
      <c r="A24" s="28" t="s">
        <v>52</v>
      </c>
      <c r="E24" s="29" t="s">
        <v>297</v>
      </c>
    </row>
    <row r="25" spans="1:5" ht="38.25">
      <c r="A25" t="s">
        <v>53</v>
      </c>
      <c r="E25" s="27" t="s">
        <v>134</v>
      </c>
    </row>
    <row r="26" spans="1:16" ht="12.75">
      <c r="A26" s="18" t="s">
        <v>45</v>
      </c>
      <c r="B26" s="22" t="s">
        <v>35</v>
      </c>
      <c r="C26" s="22" t="s">
        <v>135</v>
      </c>
      <c r="D26" s="18" t="s">
        <v>47</v>
      </c>
      <c r="E26" s="23" t="s">
        <v>136</v>
      </c>
      <c r="F26" s="24" t="s">
        <v>131</v>
      </c>
      <c r="G26" s="25">
        <v>191</v>
      </c>
      <c r="H26" s="25">
        <v>103</v>
      </c>
      <c r="I26" s="25">
        <f>ROUND(ROUND(H26,2)*ROUND(G26,2),2)</f>
        <v>19673</v>
      </c>
      <c r="O26">
        <f>(I26*21)/100</f>
        <v>4131.33</v>
      </c>
      <c r="P26" t="s">
        <v>22</v>
      </c>
    </row>
    <row r="27" spans="1:5" ht="12.75">
      <c r="A27" s="26" t="s">
        <v>50</v>
      </c>
      <c r="E27" s="27" t="s">
        <v>47</v>
      </c>
    </row>
    <row r="28" spans="1:5" ht="12.75">
      <c r="A28" s="28" t="s">
        <v>52</v>
      </c>
      <c r="E28" s="29" t="s">
        <v>298</v>
      </c>
    </row>
    <row r="29" spans="1:5" ht="12.75">
      <c r="A29" t="s">
        <v>53</v>
      </c>
      <c r="E29" s="27" t="s">
        <v>138</v>
      </c>
    </row>
    <row r="30" spans="1:16" ht="12.75">
      <c r="A30" s="18" t="s">
        <v>45</v>
      </c>
      <c r="B30" s="22" t="s">
        <v>37</v>
      </c>
      <c r="C30" s="22" t="s">
        <v>299</v>
      </c>
      <c r="D30" s="18" t="s">
        <v>47</v>
      </c>
      <c r="E30" s="23" t="s">
        <v>300</v>
      </c>
      <c r="F30" s="24" t="s">
        <v>131</v>
      </c>
      <c r="G30" s="25">
        <v>85.61</v>
      </c>
      <c r="H30" s="25">
        <v>337</v>
      </c>
      <c r="I30" s="25">
        <f>ROUND(ROUND(H30,2)*ROUND(G30,2),2)</f>
        <v>28850.57</v>
      </c>
      <c r="O30">
        <f>(I30*21)/100</f>
        <v>6058.619699999999</v>
      </c>
      <c r="P30" t="s">
        <v>22</v>
      </c>
    </row>
    <row r="31" spans="1:5" ht="12.75">
      <c r="A31" s="26" t="s">
        <v>50</v>
      </c>
      <c r="E31" s="27" t="s">
        <v>47</v>
      </c>
    </row>
    <row r="32" spans="1:5" ht="76.5">
      <c r="A32" s="28" t="s">
        <v>52</v>
      </c>
      <c r="E32" s="29" t="s">
        <v>301</v>
      </c>
    </row>
    <row r="33" spans="1:5" ht="344.25">
      <c r="A33" t="s">
        <v>53</v>
      </c>
      <c r="E33" s="27" t="s">
        <v>143</v>
      </c>
    </row>
    <row r="34" spans="1:16" ht="12.75">
      <c r="A34" s="18" t="s">
        <v>45</v>
      </c>
      <c r="B34" s="22" t="s">
        <v>65</v>
      </c>
      <c r="C34" s="22" t="s">
        <v>139</v>
      </c>
      <c r="D34" s="18" t="s">
        <v>47</v>
      </c>
      <c r="E34" s="23" t="s">
        <v>140</v>
      </c>
      <c r="F34" s="24" t="s">
        <v>131</v>
      </c>
      <c r="G34" s="25">
        <v>658.4</v>
      </c>
      <c r="H34" s="25">
        <v>350</v>
      </c>
      <c r="I34" s="25">
        <f>ROUND(ROUND(H34,2)*ROUND(G34,2),2)</f>
        <v>230440</v>
      </c>
      <c r="O34">
        <f>(I34*21)/100</f>
        <v>48392.4</v>
      </c>
      <c r="P34" t="s">
        <v>22</v>
      </c>
    </row>
    <row r="35" spans="1:5" ht="38.25">
      <c r="A35" s="26" t="s">
        <v>50</v>
      </c>
      <c r="E35" s="27" t="s">
        <v>302</v>
      </c>
    </row>
    <row r="36" spans="1:5" ht="63.75">
      <c r="A36" s="28" t="s">
        <v>52</v>
      </c>
      <c r="E36" s="29" t="s">
        <v>303</v>
      </c>
    </row>
    <row r="37" spans="1:5" ht="344.25">
      <c r="A37" t="s">
        <v>53</v>
      </c>
      <c r="E37" s="27" t="s">
        <v>143</v>
      </c>
    </row>
    <row r="38" spans="1:16" ht="12.75">
      <c r="A38" s="18" t="s">
        <v>45</v>
      </c>
      <c r="B38" s="22" t="s">
        <v>67</v>
      </c>
      <c r="C38" s="22" t="s">
        <v>144</v>
      </c>
      <c r="D38" s="18" t="s">
        <v>47</v>
      </c>
      <c r="E38" s="23" t="s">
        <v>145</v>
      </c>
      <c r="F38" s="24" t="s">
        <v>131</v>
      </c>
      <c r="G38" s="25">
        <v>164.6</v>
      </c>
      <c r="H38" s="25">
        <v>804</v>
      </c>
      <c r="I38" s="25">
        <f>ROUND(ROUND(H38,2)*ROUND(G38,2),2)</f>
        <v>132338.4</v>
      </c>
      <c r="O38">
        <f>(I38*21)/100</f>
        <v>27791.064</v>
      </c>
      <c r="P38" t="s">
        <v>22</v>
      </c>
    </row>
    <row r="39" spans="1:5" ht="38.25">
      <c r="A39" s="26" t="s">
        <v>50</v>
      </c>
      <c r="E39" s="27" t="s">
        <v>302</v>
      </c>
    </row>
    <row r="40" spans="1:5" ht="63.75">
      <c r="A40" s="28" t="s">
        <v>52</v>
      </c>
      <c r="E40" s="29" t="s">
        <v>304</v>
      </c>
    </row>
    <row r="41" spans="1:5" ht="344.25">
      <c r="A41" t="s">
        <v>53</v>
      </c>
      <c r="E41" s="27" t="s">
        <v>143</v>
      </c>
    </row>
    <row r="42" spans="1:16" ht="12.75">
      <c r="A42" s="18" t="s">
        <v>45</v>
      </c>
      <c r="B42" s="22" t="s">
        <v>40</v>
      </c>
      <c r="C42" s="22" t="s">
        <v>147</v>
      </c>
      <c r="D42" s="18" t="s">
        <v>47</v>
      </c>
      <c r="E42" s="23" t="s">
        <v>148</v>
      </c>
      <c r="F42" s="24" t="s">
        <v>131</v>
      </c>
      <c r="G42" s="25">
        <v>121.22</v>
      </c>
      <c r="H42" s="25">
        <v>53</v>
      </c>
      <c r="I42" s="25">
        <f>ROUND(ROUND(H42,2)*ROUND(G42,2),2)</f>
        <v>6424.66</v>
      </c>
      <c r="O42">
        <f>(I42*21)/100</f>
        <v>1349.1786</v>
      </c>
      <c r="P42" t="s">
        <v>22</v>
      </c>
    </row>
    <row r="43" spans="1:5" ht="12.75">
      <c r="A43" s="26" t="s">
        <v>50</v>
      </c>
      <c r="E43" s="27" t="s">
        <v>47</v>
      </c>
    </row>
    <row r="44" spans="1:5" ht="12.75">
      <c r="A44" s="28" t="s">
        <v>52</v>
      </c>
      <c r="E44" s="29" t="s">
        <v>305</v>
      </c>
    </row>
    <row r="45" spans="1:5" ht="255">
      <c r="A45" t="s">
        <v>53</v>
      </c>
      <c r="E45" s="27" t="s">
        <v>151</v>
      </c>
    </row>
    <row r="46" spans="1:16" ht="12.75">
      <c r="A46" s="18" t="s">
        <v>45</v>
      </c>
      <c r="B46" s="22" t="s">
        <v>42</v>
      </c>
      <c r="C46" s="22" t="s">
        <v>152</v>
      </c>
      <c r="D46" s="18" t="s">
        <v>47</v>
      </c>
      <c r="E46" s="23" t="s">
        <v>153</v>
      </c>
      <c r="F46" s="24" t="s">
        <v>131</v>
      </c>
      <c r="G46" s="25">
        <v>1</v>
      </c>
      <c r="H46" s="25">
        <v>355</v>
      </c>
      <c r="I46" s="25">
        <f>ROUND(ROUND(H46,2)*ROUND(G46,2),2)</f>
        <v>355</v>
      </c>
      <c r="O46">
        <f>(I46*21)/100</f>
        <v>74.55</v>
      </c>
      <c r="P46" t="s">
        <v>22</v>
      </c>
    </row>
    <row r="47" spans="1:5" ht="12.75">
      <c r="A47" s="26" t="s">
        <v>50</v>
      </c>
      <c r="E47" s="27" t="s">
        <v>154</v>
      </c>
    </row>
    <row r="48" spans="1:5" ht="12.75">
      <c r="A48" s="28" t="s">
        <v>52</v>
      </c>
      <c r="E48" s="29" t="s">
        <v>306</v>
      </c>
    </row>
    <row r="49" spans="1:5" ht="255">
      <c r="A49" t="s">
        <v>53</v>
      </c>
      <c r="E49" s="27" t="s">
        <v>156</v>
      </c>
    </row>
    <row r="50" spans="1:16" ht="12.75">
      <c r="A50" s="18" t="s">
        <v>45</v>
      </c>
      <c r="B50" s="22" t="s">
        <v>73</v>
      </c>
      <c r="C50" s="22" t="s">
        <v>157</v>
      </c>
      <c r="D50" s="18" t="s">
        <v>47</v>
      </c>
      <c r="E50" s="23" t="s">
        <v>158</v>
      </c>
      <c r="F50" s="24" t="s">
        <v>131</v>
      </c>
      <c r="G50" s="25">
        <v>66.65</v>
      </c>
      <c r="H50" s="25">
        <v>585</v>
      </c>
      <c r="I50" s="25">
        <f>ROUND(ROUND(H50,2)*ROUND(G50,2),2)</f>
        <v>38990.25</v>
      </c>
      <c r="O50">
        <f>(I50*21)/100</f>
        <v>8187.9525</v>
      </c>
      <c r="P50" t="s">
        <v>22</v>
      </c>
    </row>
    <row r="51" spans="1:5" ht="12.75">
      <c r="A51" s="26" t="s">
        <v>50</v>
      </c>
      <c r="E51" s="27" t="s">
        <v>159</v>
      </c>
    </row>
    <row r="52" spans="1:5" ht="89.25">
      <c r="A52" s="28" t="s">
        <v>52</v>
      </c>
      <c r="E52" s="29" t="s">
        <v>307</v>
      </c>
    </row>
    <row r="53" spans="1:5" ht="267.75">
      <c r="A53" t="s">
        <v>53</v>
      </c>
      <c r="E53" s="27" t="s">
        <v>161</v>
      </c>
    </row>
    <row r="54" spans="1:16" ht="12.75">
      <c r="A54" s="18" t="s">
        <v>45</v>
      </c>
      <c r="B54" s="22" t="s">
        <v>77</v>
      </c>
      <c r="C54" s="22" t="s">
        <v>162</v>
      </c>
      <c r="D54" s="18" t="s">
        <v>47</v>
      </c>
      <c r="E54" s="23" t="s">
        <v>163</v>
      </c>
      <c r="F54" s="24" t="s">
        <v>121</v>
      </c>
      <c r="G54" s="25">
        <v>50</v>
      </c>
      <c r="H54" s="25">
        <v>20</v>
      </c>
      <c r="I54" s="25">
        <f>ROUND(ROUND(H54,2)*ROUND(G54,2),2)</f>
        <v>1000</v>
      </c>
      <c r="O54">
        <f>(I54*21)/100</f>
        <v>210</v>
      </c>
      <c r="P54" t="s">
        <v>22</v>
      </c>
    </row>
    <row r="55" spans="1:5" ht="12.75">
      <c r="A55" s="26" t="s">
        <v>50</v>
      </c>
      <c r="E55" s="27" t="s">
        <v>308</v>
      </c>
    </row>
    <row r="56" spans="1:5" ht="12.75">
      <c r="A56" s="28" t="s">
        <v>52</v>
      </c>
      <c r="E56" s="29" t="s">
        <v>47</v>
      </c>
    </row>
    <row r="57" spans="1:5" ht="38.25">
      <c r="A57" t="s">
        <v>53</v>
      </c>
      <c r="E57" s="27" t="s">
        <v>165</v>
      </c>
    </row>
    <row r="58" spans="1:16" ht="12.75">
      <c r="A58" s="18" t="s">
        <v>45</v>
      </c>
      <c r="B58" s="22" t="s">
        <v>79</v>
      </c>
      <c r="C58" s="22" t="s">
        <v>166</v>
      </c>
      <c r="D58" s="18" t="s">
        <v>47</v>
      </c>
      <c r="E58" s="23" t="s">
        <v>167</v>
      </c>
      <c r="F58" s="24" t="s">
        <v>121</v>
      </c>
      <c r="G58" s="25">
        <v>448.8</v>
      </c>
      <c r="H58" s="25">
        <v>13</v>
      </c>
      <c r="I58" s="25">
        <f>ROUND(ROUND(H58,2)*ROUND(G58,2),2)</f>
        <v>5834.4</v>
      </c>
      <c r="O58">
        <f>(I58*21)/100</f>
        <v>1225.224</v>
      </c>
      <c r="P58" t="s">
        <v>22</v>
      </c>
    </row>
    <row r="59" spans="1:5" ht="12.75">
      <c r="A59" s="26" t="s">
        <v>50</v>
      </c>
      <c r="E59" s="27" t="s">
        <v>47</v>
      </c>
    </row>
    <row r="60" spans="1:5" ht="51">
      <c r="A60" s="28" t="s">
        <v>52</v>
      </c>
      <c r="E60" s="29" t="s">
        <v>309</v>
      </c>
    </row>
    <row r="61" spans="1:5" ht="25.5">
      <c r="A61" t="s">
        <v>53</v>
      </c>
      <c r="E61" s="27" t="s">
        <v>169</v>
      </c>
    </row>
    <row r="62" spans="1:16" ht="12.75">
      <c r="A62" s="18" t="s">
        <v>45</v>
      </c>
      <c r="B62" s="22" t="s">
        <v>81</v>
      </c>
      <c r="C62" s="22" t="s">
        <v>170</v>
      </c>
      <c r="D62" s="18" t="s">
        <v>47</v>
      </c>
      <c r="E62" s="23" t="s">
        <v>171</v>
      </c>
      <c r="F62" s="24" t="s">
        <v>121</v>
      </c>
      <c r="G62" s="25">
        <v>112.2</v>
      </c>
      <c r="H62" s="25">
        <v>6</v>
      </c>
      <c r="I62" s="25">
        <f>ROUND(ROUND(H62,2)*ROUND(G62,2),2)</f>
        <v>673.2</v>
      </c>
      <c r="O62">
        <f>(I62*21)/100</f>
        <v>141.372</v>
      </c>
      <c r="P62" t="s">
        <v>22</v>
      </c>
    </row>
    <row r="63" spans="1:5" ht="25.5">
      <c r="A63" s="26" t="s">
        <v>50</v>
      </c>
      <c r="E63" s="27" t="s">
        <v>310</v>
      </c>
    </row>
    <row r="64" spans="1:5" ht="38.25">
      <c r="A64" s="28" t="s">
        <v>52</v>
      </c>
      <c r="E64" s="29" t="s">
        <v>311</v>
      </c>
    </row>
    <row r="65" spans="1:5" ht="12.75">
      <c r="A65" t="s">
        <v>53</v>
      </c>
      <c r="E65" s="27" t="s">
        <v>174</v>
      </c>
    </row>
    <row r="66" spans="1:16" ht="12.75">
      <c r="A66" s="18" t="s">
        <v>45</v>
      </c>
      <c r="B66" s="22" t="s">
        <v>84</v>
      </c>
      <c r="C66" s="22" t="s">
        <v>175</v>
      </c>
      <c r="D66" s="18" t="s">
        <v>47</v>
      </c>
      <c r="E66" s="23" t="s">
        <v>176</v>
      </c>
      <c r="F66" s="24" t="s">
        <v>121</v>
      </c>
      <c r="G66" s="25">
        <v>1630</v>
      </c>
      <c r="H66" s="25">
        <v>22</v>
      </c>
      <c r="I66" s="25">
        <f>ROUND(ROUND(H66,2)*ROUND(G66,2),2)</f>
        <v>35860</v>
      </c>
      <c r="O66">
        <f>(I66*21)/100</f>
        <v>7530.6</v>
      </c>
      <c r="P66" t="s">
        <v>22</v>
      </c>
    </row>
    <row r="67" spans="1:5" ht="12.75">
      <c r="A67" s="26" t="s">
        <v>50</v>
      </c>
      <c r="E67" s="27" t="s">
        <v>47</v>
      </c>
    </row>
    <row r="68" spans="1:5" ht="12.75">
      <c r="A68" s="28" t="s">
        <v>52</v>
      </c>
      <c r="E68" s="29" t="s">
        <v>312</v>
      </c>
    </row>
    <row r="69" spans="1:5" ht="12.75">
      <c r="A69" t="s">
        <v>53</v>
      </c>
      <c r="E69" s="27" t="s">
        <v>178</v>
      </c>
    </row>
    <row r="70" spans="1:16" ht="12.75">
      <c r="A70" s="18" t="s">
        <v>45</v>
      </c>
      <c r="B70" s="22" t="s">
        <v>86</v>
      </c>
      <c r="C70" s="22" t="s">
        <v>179</v>
      </c>
      <c r="D70" s="18" t="s">
        <v>47</v>
      </c>
      <c r="E70" s="23" t="s">
        <v>180</v>
      </c>
      <c r="F70" s="24" t="s">
        <v>121</v>
      </c>
      <c r="G70" s="25">
        <v>940</v>
      </c>
      <c r="H70" s="25">
        <v>14</v>
      </c>
      <c r="I70" s="25">
        <f>ROUND(ROUND(H70,2)*ROUND(G70,2),2)</f>
        <v>13160</v>
      </c>
      <c r="O70">
        <f>(I70*21)/100</f>
        <v>2763.6</v>
      </c>
      <c r="P70" t="s">
        <v>22</v>
      </c>
    </row>
    <row r="71" spans="1:5" ht="12.75">
      <c r="A71" s="26" t="s">
        <v>50</v>
      </c>
      <c r="E71" s="27" t="s">
        <v>47</v>
      </c>
    </row>
    <row r="72" spans="1:5" ht="38.25">
      <c r="A72" s="28" t="s">
        <v>52</v>
      </c>
      <c r="E72" s="29" t="s">
        <v>313</v>
      </c>
    </row>
    <row r="73" spans="1:5" ht="38.25">
      <c r="A73" t="s">
        <v>53</v>
      </c>
      <c r="E73" s="27" t="s">
        <v>182</v>
      </c>
    </row>
    <row r="74" spans="1:16" ht="12.75">
      <c r="A74" s="18" t="s">
        <v>45</v>
      </c>
      <c r="B74" s="22" t="s">
        <v>88</v>
      </c>
      <c r="C74" s="22" t="s">
        <v>183</v>
      </c>
      <c r="D74" s="18" t="s">
        <v>47</v>
      </c>
      <c r="E74" s="23" t="s">
        <v>184</v>
      </c>
      <c r="F74" s="24" t="s">
        <v>121</v>
      </c>
      <c r="G74" s="25">
        <v>1020</v>
      </c>
      <c r="H74" s="25">
        <v>123</v>
      </c>
      <c r="I74" s="25">
        <f>ROUND(ROUND(H74,2)*ROUND(G74,2),2)</f>
        <v>125460</v>
      </c>
      <c r="O74">
        <f>(I74*21)/100</f>
        <v>26346.6</v>
      </c>
      <c r="P74" t="s">
        <v>22</v>
      </c>
    </row>
    <row r="75" spans="1:5" ht="25.5">
      <c r="A75" s="26" t="s">
        <v>50</v>
      </c>
      <c r="E75" s="27" t="s">
        <v>185</v>
      </c>
    </row>
    <row r="76" spans="1:5" ht="12.75">
      <c r="A76" s="28" t="s">
        <v>52</v>
      </c>
      <c r="E76" s="29" t="s">
        <v>47</v>
      </c>
    </row>
    <row r="77" spans="1:5" ht="38.25">
      <c r="A77" t="s">
        <v>53</v>
      </c>
      <c r="E77" s="27" t="s">
        <v>182</v>
      </c>
    </row>
    <row r="78" spans="1:18" ht="12.75" customHeight="1">
      <c r="A78" s="5" t="s">
        <v>43</v>
      </c>
      <c r="B78" s="5"/>
      <c r="C78" s="31" t="s">
        <v>22</v>
      </c>
      <c r="D78" s="5"/>
      <c r="E78" s="20" t="s">
        <v>186</v>
      </c>
      <c r="F78" s="5"/>
      <c r="G78" s="5"/>
      <c r="H78" s="5"/>
      <c r="I78" s="32">
        <f>0+Q78</f>
        <v>238934</v>
      </c>
      <c r="O78">
        <f>0+R78</f>
        <v>50176.14</v>
      </c>
      <c r="Q78">
        <f>0+I79+I83+I87</f>
        <v>238934</v>
      </c>
      <c r="R78">
        <f>0+O79+O83+O87</f>
        <v>50176.14</v>
      </c>
    </row>
    <row r="79" spans="1:16" ht="12.75">
      <c r="A79" s="18" t="s">
        <v>45</v>
      </c>
      <c r="B79" s="22" t="s">
        <v>92</v>
      </c>
      <c r="C79" s="22" t="s">
        <v>187</v>
      </c>
      <c r="D79" s="18" t="s">
        <v>47</v>
      </c>
      <c r="E79" s="23" t="s">
        <v>188</v>
      </c>
      <c r="F79" s="24" t="s">
        <v>121</v>
      </c>
      <c r="G79" s="25">
        <v>1540</v>
      </c>
      <c r="H79" s="25">
        <v>46</v>
      </c>
      <c r="I79" s="25">
        <f>ROUND(ROUND(H79,2)*ROUND(G79,2),2)</f>
        <v>70840</v>
      </c>
      <c r="O79">
        <f>(I79*21)/100</f>
        <v>14876.4</v>
      </c>
      <c r="P79" t="s">
        <v>22</v>
      </c>
    </row>
    <row r="80" spans="1:5" ht="12.75">
      <c r="A80" s="26" t="s">
        <v>50</v>
      </c>
      <c r="E80" s="27" t="s">
        <v>47</v>
      </c>
    </row>
    <row r="81" spans="1:5" ht="12.75">
      <c r="A81" s="28" t="s">
        <v>52</v>
      </c>
      <c r="E81" s="29" t="s">
        <v>314</v>
      </c>
    </row>
    <row r="82" spans="1:5" ht="38.25">
      <c r="A82" t="s">
        <v>53</v>
      </c>
      <c r="E82" s="27" t="s">
        <v>190</v>
      </c>
    </row>
    <row r="83" spans="1:16" ht="12.75">
      <c r="A83" s="18" t="s">
        <v>45</v>
      </c>
      <c r="B83" s="22" t="s">
        <v>92</v>
      </c>
      <c r="C83" s="22" t="s">
        <v>187</v>
      </c>
      <c r="D83" s="18" t="s">
        <v>28</v>
      </c>
      <c r="E83" s="23" t="s">
        <v>188</v>
      </c>
      <c r="F83" s="24" t="s">
        <v>121</v>
      </c>
      <c r="G83" s="25">
        <v>220</v>
      </c>
      <c r="H83" s="25">
        <v>46</v>
      </c>
      <c r="I83" s="25">
        <f>ROUND(ROUND(H83,2)*ROUND(G83,2),2)</f>
        <v>10120</v>
      </c>
      <c r="O83">
        <f>(I83*21)/100</f>
        <v>2125.2</v>
      </c>
      <c r="P83" t="s">
        <v>22</v>
      </c>
    </row>
    <row r="84" spans="1:5" ht="12.75">
      <c r="A84" s="26" t="s">
        <v>50</v>
      </c>
      <c r="E84" s="27" t="s">
        <v>47</v>
      </c>
    </row>
    <row r="85" spans="1:5" ht="12.75">
      <c r="A85" s="28" t="s">
        <v>52</v>
      </c>
      <c r="E85" s="29" t="s">
        <v>315</v>
      </c>
    </row>
    <row r="86" spans="1:5" ht="38.25">
      <c r="A86" t="s">
        <v>53</v>
      </c>
      <c r="E86" s="27" t="s">
        <v>190</v>
      </c>
    </row>
    <row r="87" spans="1:16" ht="12.75">
      <c r="A87" s="18" t="s">
        <v>45</v>
      </c>
      <c r="B87" s="22" t="s">
        <v>98</v>
      </c>
      <c r="C87" s="22" t="s">
        <v>192</v>
      </c>
      <c r="D87" s="18" t="s">
        <v>47</v>
      </c>
      <c r="E87" s="23" t="s">
        <v>193</v>
      </c>
      <c r="F87" s="24" t="s">
        <v>194</v>
      </c>
      <c r="G87" s="25">
        <v>466</v>
      </c>
      <c r="H87" s="25">
        <v>339</v>
      </c>
      <c r="I87" s="25">
        <f>ROUND(ROUND(H87,2)*ROUND(G87,2),2)</f>
        <v>157974</v>
      </c>
      <c r="O87">
        <f>(I87*21)/100</f>
        <v>33174.54</v>
      </c>
      <c r="P87" t="s">
        <v>22</v>
      </c>
    </row>
    <row r="88" spans="1:5" ht="12.75">
      <c r="A88" s="26" t="s">
        <v>50</v>
      </c>
      <c r="E88" s="27" t="s">
        <v>47</v>
      </c>
    </row>
    <row r="89" spans="1:5" ht="38.25">
      <c r="A89" s="28" t="s">
        <v>52</v>
      </c>
      <c r="E89" s="29" t="s">
        <v>316</v>
      </c>
    </row>
    <row r="90" spans="1:5" ht="165.75">
      <c r="A90" t="s">
        <v>53</v>
      </c>
      <c r="E90" s="27" t="s">
        <v>196</v>
      </c>
    </row>
    <row r="91" spans="1:18" ht="12.75" customHeight="1">
      <c r="A91" s="5" t="s">
        <v>43</v>
      </c>
      <c r="B91" s="5"/>
      <c r="C91" s="31" t="s">
        <v>31</v>
      </c>
      <c r="D91" s="5"/>
      <c r="E91" s="20" t="s">
        <v>317</v>
      </c>
      <c r="F91" s="5"/>
      <c r="G91" s="5"/>
      <c r="H91" s="5"/>
      <c r="I91" s="32">
        <f>0+Q91</f>
        <v>59570</v>
      </c>
      <c r="O91">
        <f>0+R91</f>
        <v>12509.7</v>
      </c>
      <c r="Q91">
        <f>0+I92+I96</f>
        <v>59570</v>
      </c>
      <c r="R91">
        <f>0+O92+O96</f>
        <v>12509.7</v>
      </c>
    </row>
    <row r="92" spans="1:16" ht="12.75">
      <c r="A92" s="18" t="s">
        <v>45</v>
      </c>
      <c r="B92" s="22" t="s">
        <v>100</v>
      </c>
      <c r="C92" s="22" t="s">
        <v>318</v>
      </c>
      <c r="D92" s="18" t="s">
        <v>47</v>
      </c>
      <c r="E92" s="23" t="s">
        <v>319</v>
      </c>
      <c r="F92" s="24" t="s">
        <v>131</v>
      </c>
      <c r="G92" s="25">
        <v>7</v>
      </c>
      <c r="H92" s="25">
        <v>6060</v>
      </c>
      <c r="I92" s="25">
        <f>ROUND(ROUND(H92,2)*ROUND(G92,2),2)</f>
        <v>42420</v>
      </c>
      <c r="O92">
        <f>(I92*21)/100</f>
        <v>8908.2</v>
      </c>
      <c r="P92" t="s">
        <v>22</v>
      </c>
    </row>
    <row r="93" spans="1:5" ht="12.75">
      <c r="A93" s="26" t="s">
        <v>50</v>
      </c>
      <c r="E93" s="27" t="s">
        <v>320</v>
      </c>
    </row>
    <row r="94" spans="1:5" ht="38.25">
      <c r="A94" s="28" t="s">
        <v>52</v>
      </c>
      <c r="E94" s="29" t="s">
        <v>321</v>
      </c>
    </row>
    <row r="95" spans="1:5" ht="318.75">
      <c r="A95" t="s">
        <v>53</v>
      </c>
      <c r="E95" s="27" t="s">
        <v>322</v>
      </c>
    </row>
    <row r="96" spans="1:16" ht="12.75">
      <c r="A96" s="18" t="s">
        <v>45</v>
      </c>
      <c r="B96" s="22" t="s">
        <v>102</v>
      </c>
      <c r="C96" s="22" t="s">
        <v>323</v>
      </c>
      <c r="D96" s="18" t="s">
        <v>47</v>
      </c>
      <c r="E96" s="23" t="s">
        <v>324</v>
      </c>
      <c r="F96" s="24" t="s">
        <v>325</v>
      </c>
      <c r="G96" s="25">
        <v>0.7</v>
      </c>
      <c r="H96" s="25">
        <v>24500</v>
      </c>
      <c r="I96" s="25">
        <f>ROUND(ROUND(H96,2)*ROUND(G96,2),2)</f>
        <v>17150</v>
      </c>
      <c r="O96">
        <f>(I96*21)/100</f>
        <v>3601.5</v>
      </c>
      <c r="P96" t="s">
        <v>22</v>
      </c>
    </row>
    <row r="97" spans="1:5" ht="12.75">
      <c r="A97" s="26" t="s">
        <v>50</v>
      </c>
      <c r="E97" s="27" t="s">
        <v>47</v>
      </c>
    </row>
    <row r="98" spans="1:5" ht="25.5">
      <c r="A98" s="28" t="s">
        <v>52</v>
      </c>
      <c r="E98" s="29" t="s">
        <v>326</v>
      </c>
    </row>
    <row r="99" spans="1:5" ht="267.75">
      <c r="A99" t="s">
        <v>53</v>
      </c>
      <c r="E99" s="27" t="s">
        <v>327</v>
      </c>
    </row>
    <row r="100" spans="1:18" ht="12.75" customHeight="1">
      <c r="A100" s="5" t="s">
        <v>43</v>
      </c>
      <c r="B100" s="5"/>
      <c r="C100" s="31" t="s">
        <v>33</v>
      </c>
      <c r="D100" s="5"/>
      <c r="E100" s="20" t="s">
        <v>197</v>
      </c>
      <c r="F100" s="5"/>
      <c r="G100" s="5"/>
      <c r="H100" s="5"/>
      <c r="I100" s="32">
        <f>0+Q100</f>
        <v>636304.4</v>
      </c>
      <c r="O100">
        <f>0+R100</f>
        <v>133623.924</v>
      </c>
      <c r="Q100">
        <f>0+I101+I105+I109+I113</f>
        <v>636304.4</v>
      </c>
      <c r="R100">
        <f>0+O101+O105+O109+O113</f>
        <v>133623.924</v>
      </c>
    </row>
    <row r="101" spans="1:16" ht="12.75">
      <c r="A101" s="18" t="s">
        <v>45</v>
      </c>
      <c r="B101" s="22" t="s">
        <v>108</v>
      </c>
      <c r="C101" s="22" t="s">
        <v>328</v>
      </c>
      <c r="D101" s="18" t="s">
        <v>47</v>
      </c>
      <c r="E101" s="23" t="s">
        <v>329</v>
      </c>
      <c r="F101" s="24" t="s">
        <v>131</v>
      </c>
      <c r="G101" s="25">
        <v>2.69</v>
      </c>
      <c r="H101" s="25">
        <v>2280</v>
      </c>
      <c r="I101" s="25">
        <f>ROUND(ROUND(H101,2)*ROUND(G101,2),2)</f>
        <v>6133.2</v>
      </c>
      <c r="O101">
        <f>(I101*21)/100</f>
        <v>1287.972</v>
      </c>
      <c r="P101" t="s">
        <v>22</v>
      </c>
    </row>
    <row r="102" spans="1:5" ht="12.75">
      <c r="A102" s="26" t="s">
        <v>50</v>
      </c>
      <c r="E102" s="27" t="s">
        <v>47</v>
      </c>
    </row>
    <row r="103" spans="1:5" ht="63.75">
      <c r="A103" s="28" t="s">
        <v>52</v>
      </c>
      <c r="E103" s="29" t="s">
        <v>330</v>
      </c>
    </row>
    <row r="104" spans="1:5" ht="318.75">
      <c r="A104" t="s">
        <v>53</v>
      </c>
      <c r="E104" s="27" t="s">
        <v>322</v>
      </c>
    </row>
    <row r="105" spans="1:16" ht="12.75">
      <c r="A105" s="18" t="s">
        <v>45</v>
      </c>
      <c r="B105" s="22" t="s">
        <v>110</v>
      </c>
      <c r="C105" s="22" t="s">
        <v>198</v>
      </c>
      <c r="D105" s="18" t="s">
        <v>47</v>
      </c>
      <c r="E105" s="23" t="s">
        <v>199</v>
      </c>
      <c r="F105" s="24" t="s">
        <v>131</v>
      </c>
      <c r="G105" s="25">
        <v>18</v>
      </c>
      <c r="H105" s="25">
        <v>3900</v>
      </c>
      <c r="I105" s="25">
        <f>ROUND(ROUND(H105,2)*ROUND(G105,2),2)</f>
        <v>70200</v>
      </c>
      <c r="O105">
        <f>(I105*21)/100</f>
        <v>14742</v>
      </c>
      <c r="P105" t="s">
        <v>22</v>
      </c>
    </row>
    <row r="106" spans="1:5" ht="12.75">
      <c r="A106" s="26" t="s">
        <v>50</v>
      </c>
      <c r="E106" s="27" t="s">
        <v>47</v>
      </c>
    </row>
    <row r="107" spans="1:5" ht="12.75">
      <c r="A107" s="28" t="s">
        <v>52</v>
      </c>
      <c r="E107" s="29" t="s">
        <v>331</v>
      </c>
    </row>
    <row r="108" spans="1:5" ht="12.75">
      <c r="A108" t="s">
        <v>53</v>
      </c>
      <c r="E108" s="27" t="s">
        <v>47</v>
      </c>
    </row>
    <row r="109" spans="1:16" ht="12.75">
      <c r="A109" s="18" t="s">
        <v>45</v>
      </c>
      <c r="B109" s="22" t="s">
        <v>216</v>
      </c>
      <c r="C109" s="22" t="s">
        <v>332</v>
      </c>
      <c r="D109" s="18" t="s">
        <v>47</v>
      </c>
      <c r="E109" s="23" t="s">
        <v>333</v>
      </c>
      <c r="F109" s="24" t="s">
        <v>131</v>
      </c>
      <c r="G109" s="25">
        <v>4.19</v>
      </c>
      <c r="H109" s="25">
        <v>4480</v>
      </c>
      <c r="I109" s="25">
        <f>ROUND(ROUND(H109,2)*ROUND(G109,2),2)</f>
        <v>18771.2</v>
      </c>
      <c r="O109">
        <f>(I109*21)/100</f>
        <v>3941.952</v>
      </c>
      <c r="P109" t="s">
        <v>22</v>
      </c>
    </row>
    <row r="110" spans="1:5" ht="12.75">
      <c r="A110" s="26" t="s">
        <v>50</v>
      </c>
      <c r="E110" s="27" t="s">
        <v>334</v>
      </c>
    </row>
    <row r="111" spans="1:5" ht="51">
      <c r="A111" s="28" t="s">
        <v>52</v>
      </c>
      <c r="E111" s="29" t="s">
        <v>335</v>
      </c>
    </row>
    <row r="112" spans="1:5" ht="89.25">
      <c r="A112" t="s">
        <v>53</v>
      </c>
      <c r="E112" s="27" t="s">
        <v>204</v>
      </c>
    </row>
    <row r="113" spans="1:16" ht="12.75">
      <c r="A113" s="18" t="s">
        <v>45</v>
      </c>
      <c r="B113" s="22" t="s">
        <v>221</v>
      </c>
      <c r="C113" s="22" t="s">
        <v>201</v>
      </c>
      <c r="D113" s="18" t="s">
        <v>47</v>
      </c>
      <c r="E113" s="23" t="s">
        <v>202</v>
      </c>
      <c r="F113" s="24" t="s">
        <v>121</v>
      </c>
      <c r="G113" s="25">
        <v>220</v>
      </c>
      <c r="H113" s="25">
        <v>2460</v>
      </c>
      <c r="I113" s="25">
        <f>ROUND(ROUND(H113,2)*ROUND(G113,2),2)</f>
        <v>541200</v>
      </c>
      <c r="O113">
        <f>(I113*21)/100</f>
        <v>113652</v>
      </c>
      <c r="P113" t="s">
        <v>22</v>
      </c>
    </row>
    <row r="114" spans="1:5" ht="12.75">
      <c r="A114" s="26" t="s">
        <v>50</v>
      </c>
      <c r="E114" s="27" t="s">
        <v>47</v>
      </c>
    </row>
    <row r="115" spans="1:5" ht="12.75">
      <c r="A115" s="28" t="s">
        <v>52</v>
      </c>
      <c r="E115" s="29" t="s">
        <v>336</v>
      </c>
    </row>
    <row r="116" spans="1:5" ht="89.25">
      <c r="A116" t="s">
        <v>53</v>
      </c>
      <c r="E116" s="27" t="s">
        <v>204</v>
      </c>
    </row>
    <row r="117" spans="1:18" ht="12.75" customHeight="1">
      <c r="A117" s="5" t="s">
        <v>43</v>
      </c>
      <c r="B117" s="5"/>
      <c r="C117" s="31" t="s">
        <v>35</v>
      </c>
      <c r="D117" s="5"/>
      <c r="E117" s="20" t="s">
        <v>114</v>
      </c>
      <c r="F117" s="5"/>
      <c r="G117" s="5"/>
      <c r="H117" s="5"/>
      <c r="I117" s="32">
        <f>0+Q117</f>
        <v>2179840</v>
      </c>
      <c r="O117">
        <f>0+R117</f>
        <v>457766.4</v>
      </c>
      <c r="Q117">
        <f>0+I118+I122+I126+I130</f>
        <v>2179840</v>
      </c>
      <c r="R117">
        <f>0+O118+O122+O126+O130</f>
        <v>457766.4</v>
      </c>
    </row>
    <row r="118" spans="1:16" ht="25.5">
      <c r="A118" s="18" t="s">
        <v>45</v>
      </c>
      <c r="B118" s="22" t="s">
        <v>227</v>
      </c>
      <c r="C118" s="22" t="s">
        <v>205</v>
      </c>
      <c r="D118" s="18" t="s">
        <v>47</v>
      </c>
      <c r="E118" s="23" t="s">
        <v>206</v>
      </c>
      <c r="F118" s="24" t="s">
        <v>121</v>
      </c>
      <c r="G118" s="25">
        <v>1120</v>
      </c>
      <c r="H118" s="25">
        <v>148</v>
      </c>
      <c r="I118" s="25">
        <f>ROUND(ROUND(H118,2)*ROUND(G118,2),2)</f>
        <v>165760</v>
      </c>
      <c r="O118">
        <f>(I118*21)/100</f>
        <v>34809.6</v>
      </c>
      <c r="P118" t="s">
        <v>22</v>
      </c>
    </row>
    <row r="119" spans="1:5" ht="12.75">
      <c r="A119" s="26" t="s">
        <v>50</v>
      </c>
      <c r="E119" s="27" t="s">
        <v>47</v>
      </c>
    </row>
    <row r="120" spans="1:5" ht="12.75">
      <c r="A120" s="28" t="s">
        <v>52</v>
      </c>
      <c r="E120" s="29" t="s">
        <v>337</v>
      </c>
    </row>
    <row r="121" spans="1:5" ht="140.25">
      <c r="A121" t="s">
        <v>53</v>
      </c>
      <c r="E121" s="27" t="s">
        <v>208</v>
      </c>
    </row>
    <row r="122" spans="1:16" ht="12.75">
      <c r="A122" s="18" t="s">
        <v>45</v>
      </c>
      <c r="B122" s="22" t="s">
        <v>232</v>
      </c>
      <c r="C122" s="22" t="s">
        <v>209</v>
      </c>
      <c r="D122" s="18" t="s">
        <v>47</v>
      </c>
      <c r="E122" s="23" t="s">
        <v>210</v>
      </c>
      <c r="F122" s="24" t="s">
        <v>121</v>
      </c>
      <c r="G122" s="25">
        <v>1120</v>
      </c>
      <c r="H122" s="25">
        <v>132</v>
      </c>
      <c r="I122" s="25">
        <f>ROUND(ROUND(H122,2)*ROUND(G122,2),2)</f>
        <v>147840</v>
      </c>
      <c r="O122">
        <f>(I122*21)/100</f>
        <v>31046.4</v>
      </c>
      <c r="P122" t="s">
        <v>22</v>
      </c>
    </row>
    <row r="123" spans="1:5" ht="25.5">
      <c r="A123" s="26" t="s">
        <v>50</v>
      </c>
      <c r="E123" s="27" t="s">
        <v>211</v>
      </c>
    </row>
    <row r="124" spans="1:5" ht="12.75">
      <c r="A124" s="28" t="s">
        <v>52</v>
      </c>
      <c r="E124" s="29" t="s">
        <v>337</v>
      </c>
    </row>
    <row r="125" spans="1:5" ht="140.25">
      <c r="A125" t="s">
        <v>53</v>
      </c>
      <c r="E125" s="27" t="s">
        <v>208</v>
      </c>
    </row>
    <row r="126" spans="1:16" ht="12.75">
      <c r="A126" s="18" t="s">
        <v>45</v>
      </c>
      <c r="B126" s="22" t="s">
        <v>237</v>
      </c>
      <c r="C126" s="22" t="s">
        <v>213</v>
      </c>
      <c r="D126" s="18" t="s">
        <v>47</v>
      </c>
      <c r="E126" s="23" t="s">
        <v>214</v>
      </c>
      <c r="F126" s="24" t="s">
        <v>121</v>
      </c>
      <c r="G126" s="25">
        <v>3240</v>
      </c>
      <c r="H126" s="25">
        <v>192</v>
      </c>
      <c r="I126" s="25">
        <f>ROUND(ROUND(H126,2)*ROUND(G126,2),2)</f>
        <v>622080</v>
      </c>
      <c r="O126">
        <f>(I126*21)/100</f>
        <v>130636.8</v>
      </c>
      <c r="P126" t="s">
        <v>22</v>
      </c>
    </row>
    <row r="127" spans="1:5" ht="51">
      <c r="A127" s="26" t="s">
        <v>50</v>
      </c>
      <c r="E127" s="27" t="s">
        <v>215</v>
      </c>
    </row>
    <row r="128" spans="1:5" ht="12.75">
      <c r="A128" s="28" t="s">
        <v>52</v>
      </c>
      <c r="E128" s="29" t="s">
        <v>47</v>
      </c>
    </row>
    <row r="129" spans="1:5" ht="140.25">
      <c r="A129" t="s">
        <v>53</v>
      </c>
      <c r="E129" s="27" t="s">
        <v>208</v>
      </c>
    </row>
    <row r="130" spans="1:16" ht="12.75">
      <c r="A130" s="18" t="s">
        <v>45</v>
      </c>
      <c r="B130" s="22" t="s">
        <v>241</v>
      </c>
      <c r="C130" s="22" t="s">
        <v>217</v>
      </c>
      <c r="D130" s="18" t="s">
        <v>47</v>
      </c>
      <c r="E130" s="23" t="s">
        <v>218</v>
      </c>
      <c r="F130" s="24" t="s">
        <v>121</v>
      </c>
      <c r="G130" s="25">
        <v>3240</v>
      </c>
      <c r="H130" s="25">
        <v>384</v>
      </c>
      <c r="I130" s="25">
        <f>ROUND(ROUND(H130,2)*ROUND(G130,2),2)</f>
        <v>1244160</v>
      </c>
      <c r="O130">
        <f>(I130*21)/100</f>
        <v>261273.6</v>
      </c>
      <c r="P130" t="s">
        <v>22</v>
      </c>
    </row>
    <row r="131" spans="1:5" ht="38.25">
      <c r="A131" s="26" t="s">
        <v>50</v>
      </c>
      <c r="E131" s="27" t="s">
        <v>219</v>
      </c>
    </row>
    <row r="132" spans="1:5" ht="12.75">
      <c r="A132" s="28" t="s">
        <v>52</v>
      </c>
      <c r="E132" s="29" t="s">
        <v>47</v>
      </c>
    </row>
    <row r="133" spans="1:5" ht="140.25">
      <c r="A133" t="s">
        <v>53</v>
      </c>
      <c r="E133" s="27" t="s">
        <v>208</v>
      </c>
    </row>
    <row r="134" spans="1:18" ht="12.75" customHeight="1">
      <c r="A134" s="5" t="s">
        <v>43</v>
      </c>
      <c r="B134" s="5"/>
      <c r="C134" s="31" t="s">
        <v>67</v>
      </c>
      <c r="D134" s="5"/>
      <c r="E134" s="20" t="s">
        <v>220</v>
      </c>
      <c r="F134" s="5"/>
      <c r="G134" s="5"/>
      <c r="H134" s="5"/>
      <c r="I134" s="32">
        <f>0+Q134</f>
        <v>113600</v>
      </c>
      <c r="O134">
        <f>0+R134</f>
        <v>23856</v>
      </c>
      <c r="Q134">
        <f>0+I135+I139+I143</f>
        <v>113600</v>
      </c>
      <c r="R134">
        <f>0+O135+O139+O143</f>
        <v>23856</v>
      </c>
    </row>
    <row r="135" spans="1:16" ht="12.75">
      <c r="A135" s="18" t="s">
        <v>45</v>
      </c>
      <c r="B135" s="22" t="s">
        <v>246</v>
      </c>
      <c r="C135" s="22" t="s">
        <v>338</v>
      </c>
      <c r="D135" s="18" t="s">
        <v>47</v>
      </c>
      <c r="E135" s="23" t="s">
        <v>339</v>
      </c>
      <c r="F135" s="24" t="s">
        <v>194</v>
      </c>
      <c r="G135" s="25">
        <v>12</v>
      </c>
      <c r="H135" s="25">
        <v>5960</v>
      </c>
      <c r="I135" s="25">
        <f>ROUND(ROUND(H135,2)*ROUND(G135,2),2)</f>
        <v>71520</v>
      </c>
      <c r="O135">
        <f>(I135*21)/100</f>
        <v>15019.2</v>
      </c>
      <c r="P135" t="s">
        <v>22</v>
      </c>
    </row>
    <row r="136" spans="1:5" ht="12.75">
      <c r="A136" s="26" t="s">
        <v>50</v>
      </c>
      <c r="E136" s="27" t="s">
        <v>340</v>
      </c>
    </row>
    <row r="137" spans="1:5" ht="12.75">
      <c r="A137" s="28" t="s">
        <v>52</v>
      </c>
      <c r="E137" s="29" t="s">
        <v>341</v>
      </c>
    </row>
    <row r="138" spans="1:5" ht="242.25">
      <c r="A138" t="s">
        <v>53</v>
      </c>
      <c r="E138" s="27" t="s">
        <v>342</v>
      </c>
    </row>
    <row r="139" spans="1:16" ht="12.75">
      <c r="A139" s="18" t="s">
        <v>45</v>
      </c>
      <c r="B139" s="22" t="s">
        <v>251</v>
      </c>
      <c r="C139" s="22" t="s">
        <v>222</v>
      </c>
      <c r="D139" s="18" t="s">
        <v>47</v>
      </c>
      <c r="E139" s="23" t="s">
        <v>223</v>
      </c>
      <c r="F139" s="24" t="s">
        <v>70</v>
      </c>
      <c r="G139" s="25">
        <v>3</v>
      </c>
      <c r="H139" s="25">
        <v>0</v>
      </c>
      <c r="I139" s="25">
        <f>ROUND(ROUND(H139,2)*ROUND(G139,2),2)</f>
        <v>0</v>
      </c>
      <c r="O139">
        <f>(I139*21)/100</f>
        <v>0</v>
      </c>
      <c r="P139" t="s">
        <v>22</v>
      </c>
    </row>
    <row r="140" spans="1:5" ht="12.75">
      <c r="A140" s="26" t="s">
        <v>50</v>
      </c>
      <c r="E140" s="27" t="s">
        <v>224</v>
      </c>
    </row>
    <row r="141" spans="1:5" ht="12.75">
      <c r="A141" s="28" t="s">
        <v>52</v>
      </c>
      <c r="E141" s="29" t="s">
        <v>47</v>
      </c>
    </row>
    <row r="142" spans="1:5" ht="76.5">
      <c r="A142" t="s">
        <v>53</v>
      </c>
      <c r="E142" s="27" t="s">
        <v>225</v>
      </c>
    </row>
    <row r="143" spans="1:16" ht="12.75">
      <c r="A143" s="18" t="s">
        <v>45</v>
      </c>
      <c r="B143" s="22" t="s">
        <v>256</v>
      </c>
      <c r="C143" s="22" t="s">
        <v>343</v>
      </c>
      <c r="D143" s="18" t="s">
        <v>47</v>
      </c>
      <c r="E143" s="23" t="s">
        <v>344</v>
      </c>
      <c r="F143" s="24" t="s">
        <v>131</v>
      </c>
      <c r="G143" s="25">
        <v>16</v>
      </c>
      <c r="H143" s="25">
        <v>2630</v>
      </c>
      <c r="I143" s="25">
        <f>ROUND(ROUND(H143,2)*ROUND(G143,2),2)</f>
        <v>42080</v>
      </c>
      <c r="O143">
        <f>(I143*21)/100</f>
        <v>8836.8</v>
      </c>
      <c r="P143" t="s">
        <v>22</v>
      </c>
    </row>
    <row r="144" spans="1:5" ht="12.75">
      <c r="A144" s="26" t="s">
        <v>50</v>
      </c>
      <c r="E144" s="27" t="s">
        <v>345</v>
      </c>
    </row>
    <row r="145" spans="1:5" ht="25.5">
      <c r="A145" s="28" t="s">
        <v>52</v>
      </c>
      <c r="E145" s="29" t="s">
        <v>346</v>
      </c>
    </row>
    <row r="146" spans="1:5" ht="318.75">
      <c r="A146" t="s">
        <v>53</v>
      </c>
      <c r="E146" s="27" t="s">
        <v>322</v>
      </c>
    </row>
    <row r="147" spans="1:18" ht="12.75" customHeight="1">
      <c r="A147" s="5" t="s">
        <v>43</v>
      </c>
      <c r="B147" s="5"/>
      <c r="C147" s="31" t="s">
        <v>40</v>
      </c>
      <c r="D147" s="5"/>
      <c r="E147" s="20" t="s">
        <v>226</v>
      </c>
      <c r="F147" s="5"/>
      <c r="G147" s="5"/>
      <c r="H147" s="5"/>
      <c r="I147" s="32">
        <f>0+Q147</f>
        <v>715695.1</v>
      </c>
      <c r="O147">
        <f>0+R147</f>
        <v>150295.971</v>
      </c>
      <c r="Q147">
        <f>0+I148+I152+I156+I160+I164+I168+I172+I176+I180+I184+I188+I192+I196+I200+I204+I208+I212+I216+I220</f>
        <v>715695.1</v>
      </c>
      <c r="R147">
        <f>0+O148+O152+O156+O160+O164+O168+O172+O176+O180+O184+O188+O192+O196+O200+O204+O208+O212+O216+O220</f>
        <v>150295.971</v>
      </c>
    </row>
    <row r="148" spans="1:16" ht="12.75">
      <c r="A148" s="18" t="s">
        <v>45</v>
      </c>
      <c r="B148" s="22" t="s">
        <v>261</v>
      </c>
      <c r="C148" s="22" t="s">
        <v>347</v>
      </c>
      <c r="D148" s="18" t="s">
        <v>47</v>
      </c>
      <c r="E148" s="23" t="s">
        <v>348</v>
      </c>
      <c r="F148" s="24" t="s">
        <v>194</v>
      </c>
      <c r="G148" s="25">
        <v>4.4</v>
      </c>
      <c r="H148" s="25">
        <v>2690</v>
      </c>
      <c r="I148" s="25">
        <f>ROUND(ROUND(H148,2)*ROUND(G148,2),2)</f>
        <v>11836</v>
      </c>
      <c r="O148">
        <f>(I148*21)/100</f>
        <v>2485.56</v>
      </c>
      <c r="P148" t="s">
        <v>22</v>
      </c>
    </row>
    <row r="149" spans="1:5" ht="12.75">
      <c r="A149" s="26" t="s">
        <v>50</v>
      </c>
      <c r="E149" s="27" t="s">
        <v>349</v>
      </c>
    </row>
    <row r="150" spans="1:5" ht="12.75">
      <c r="A150" s="28" t="s">
        <v>52</v>
      </c>
      <c r="E150" s="29" t="s">
        <v>350</v>
      </c>
    </row>
    <row r="151" spans="1:5" ht="216.75">
      <c r="A151" t="s">
        <v>53</v>
      </c>
      <c r="E151" s="27" t="s">
        <v>231</v>
      </c>
    </row>
    <row r="152" spans="1:16" ht="12.75">
      <c r="A152" s="18" t="s">
        <v>45</v>
      </c>
      <c r="B152" s="22" t="s">
        <v>266</v>
      </c>
      <c r="C152" s="22" t="s">
        <v>233</v>
      </c>
      <c r="D152" s="18" t="s">
        <v>47</v>
      </c>
      <c r="E152" s="23" t="s">
        <v>234</v>
      </c>
      <c r="F152" s="24" t="s">
        <v>194</v>
      </c>
      <c r="G152" s="25">
        <v>50</v>
      </c>
      <c r="H152" s="25">
        <v>1000</v>
      </c>
      <c r="I152" s="25">
        <f>ROUND(ROUND(H152,2)*ROUND(G152,2),2)</f>
        <v>50000</v>
      </c>
      <c r="O152">
        <f>(I152*21)/100</f>
        <v>10500</v>
      </c>
      <c r="P152" t="s">
        <v>22</v>
      </c>
    </row>
    <row r="153" spans="1:5" ht="38.25">
      <c r="A153" s="26" t="s">
        <v>50</v>
      </c>
      <c r="E153" s="27" t="s">
        <v>351</v>
      </c>
    </row>
    <row r="154" spans="1:5" ht="12.75">
      <c r="A154" s="28" t="s">
        <v>52</v>
      </c>
      <c r="E154" s="29" t="s">
        <v>47</v>
      </c>
    </row>
    <row r="155" spans="1:5" ht="204">
      <c r="A155" t="s">
        <v>53</v>
      </c>
      <c r="E155" s="27" t="s">
        <v>236</v>
      </c>
    </row>
    <row r="156" spans="1:16" ht="12.75">
      <c r="A156" s="18" t="s">
        <v>45</v>
      </c>
      <c r="B156" s="22" t="s">
        <v>269</v>
      </c>
      <c r="C156" s="22" t="s">
        <v>238</v>
      </c>
      <c r="D156" s="18" t="s">
        <v>47</v>
      </c>
      <c r="E156" s="23" t="s">
        <v>239</v>
      </c>
      <c r="F156" s="24" t="s">
        <v>70</v>
      </c>
      <c r="G156" s="25">
        <v>86</v>
      </c>
      <c r="H156" s="25">
        <v>320</v>
      </c>
      <c r="I156" s="25">
        <f>ROUND(ROUND(H156,2)*ROUND(G156,2),2)</f>
        <v>27520</v>
      </c>
      <c r="O156">
        <f>(I156*21)/100</f>
        <v>5779.2</v>
      </c>
      <c r="P156" t="s">
        <v>22</v>
      </c>
    </row>
    <row r="157" spans="1:5" ht="12.75">
      <c r="A157" s="26" t="s">
        <v>50</v>
      </c>
      <c r="E157" s="27" t="s">
        <v>47</v>
      </c>
    </row>
    <row r="158" spans="1:5" ht="12.75">
      <c r="A158" s="28" t="s">
        <v>52</v>
      </c>
      <c r="E158" s="29" t="s">
        <v>47</v>
      </c>
    </row>
    <row r="159" spans="1:5" ht="38.25">
      <c r="A159" t="s">
        <v>53</v>
      </c>
      <c r="E159" s="27" t="s">
        <v>240</v>
      </c>
    </row>
    <row r="160" spans="1:16" ht="12.75">
      <c r="A160" s="18" t="s">
        <v>45</v>
      </c>
      <c r="B160" s="22" t="s">
        <v>272</v>
      </c>
      <c r="C160" s="22" t="s">
        <v>257</v>
      </c>
      <c r="D160" s="18" t="s">
        <v>47</v>
      </c>
      <c r="E160" s="23" t="s">
        <v>258</v>
      </c>
      <c r="F160" s="24" t="s">
        <v>70</v>
      </c>
      <c r="G160" s="25">
        <v>6</v>
      </c>
      <c r="H160" s="25">
        <v>2200</v>
      </c>
      <c r="I160" s="25">
        <f>ROUND(ROUND(H160,2)*ROUND(G160,2),2)</f>
        <v>13200</v>
      </c>
      <c r="O160">
        <f>(I160*21)/100</f>
        <v>2772</v>
      </c>
      <c r="P160" t="s">
        <v>22</v>
      </c>
    </row>
    <row r="161" spans="1:5" ht="51">
      <c r="A161" s="26" t="s">
        <v>50</v>
      </c>
      <c r="E161" s="27" t="s">
        <v>259</v>
      </c>
    </row>
    <row r="162" spans="1:5" ht="12.75">
      <c r="A162" s="28" t="s">
        <v>52</v>
      </c>
      <c r="E162" s="29" t="s">
        <v>47</v>
      </c>
    </row>
    <row r="163" spans="1:5" ht="102">
      <c r="A163" t="s">
        <v>53</v>
      </c>
      <c r="E163" s="27" t="s">
        <v>260</v>
      </c>
    </row>
    <row r="164" spans="1:16" ht="25.5">
      <c r="A164" s="18" t="s">
        <v>45</v>
      </c>
      <c r="B164" s="22" t="s">
        <v>275</v>
      </c>
      <c r="C164" s="22" t="s">
        <v>262</v>
      </c>
      <c r="D164" s="18" t="s">
        <v>47</v>
      </c>
      <c r="E164" s="23" t="s">
        <v>263</v>
      </c>
      <c r="F164" s="24" t="s">
        <v>121</v>
      </c>
      <c r="G164" s="25">
        <v>107.5</v>
      </c>
      <c r="H164" s="25">
        <v>109</v>
      </c>
      <c r="I164" s="25">
        <f>ROUND(ROUND(H164,2)*ROUND(G164,2),2)</f>
        <v>11717.5</v>
      </c>
      <c r="O164">
        <f>(I164*21)/100</f>
        <v>2460.675</v>
      </c>
      <c r="P164" t="s">
        <v>22</v>
      </c>
    </row>
    <row r="165" spans="1:5" ht="12.75">
      <c r="A165" s="26" t="s">
        <v>50</v>
      </c>
      <c r="E165" s="27" t="s">
        <v>47</v>
      </c>
    </row>
    <row r="166" spans="1:5" ht="12.75">
      <c r="A166" s="28" t="s">
        <v>52</v>
      </c>
      <c r="E166" s="29" t="s">
        <v>352</v>
      </c>
    </row>
    <row r="167" spans="1:5" ht="25.5">
      <c r="A167" t="s">
        <v>53</v>
      </c>
      <c r="E167" s="27" t="s">
        <v>265</v>
      </c>
    </row>
    <row r="168" spans="1:16" ht="12.75">
      <c r="A168" s="18" t="s">
        <v>45</v>
      </c>
      <c r="B168" s="22" t="s">
        <v>278</v>
      </c>
      <c r="C168" s="22" t="s">
        <v>267</v>
      </c>
      <c r="D168" s="18" t="s">
        <v>47</v>
      </c>
      <c r="E168" s="23" t="s">
        <v>268</v>
      </c>
      <c r="F168" s="24" t="s">
        <v>70</v>
      </c>
      <c r="G168" s="25">
        <v>2</v>
      </c>
      <c r="H168" s="25">
        <v>12200</v>
      </c>
      <c r="I168" s="25">
        <f>ROUND(ROUND(H168,2)*ROUND(G168,2),2)</f>
        <v>24400</v>
      </c>
      <c r="O168">
        <f>(I168*21)/100</f>
        <v>5124</v>
      </c>
      <c r="P168" t="s">
        <v>22</v>
      </c>
    </row>
    <row r="169" spans="1:5" ht="12.75">
      <c r="A169" s="26" t="s">
        <v>50</v>
      </c>
      <c r="E169" s="27" t="s">
        <v>47</v>
      </c>
    </row>
    <row r="170" spans="1:5" ht="12.75">
      <c r="A170" s="28" t="s">
        <v>52</v>
      </c>
      <c r="E170" s="29" t="s">
        <v>47</v>
      </c>
    </row>
    <row r="171" spans="1:5" ht="102">
      <c r="A171" t="s">
        <v>53</v>
      </c>
      <c r="E171" s="27" t="s">
        <v>260</v>
      </c>
    </row>
    <row r="172" spans="1:16" ht="12.75">
      <c r="A172" s="18" t="s">
        <v>45</v>
      </c>
      <c r="B172" s="22" t="s">
        <v>281</v>
      </c>
      <c r="C172" s="22" t="s">
        <v>270</v>
      </c>
      <c r="D172" s="18" t="s">
        <v>47</v>
      </c>
      <c r="E172" s="23" t="s">
        <v>271</v>
      </c>
      <c r="F172" s="24" t="s">
        <v>70</v>
      </c>
      <c r="G172" s="25">
        <v>3</v>
      </c>
      <c r="H172" s="25">
        <v>14100</v>
      </c>
      <c r="I172" s="25">
        <f>ROUND(ROUND(H172,2)*ROUND(G172,2),2)</f>
        <v>42300</v>
      </c>
      <c r="O172">
        <f>(I172*21)/100</f>
        <v>8883</v>
      </c>
      <c r="P172" t="s">
        <v>22</v>
      </c>
    </row>
    <row r="173" spans="1:5" ht="12.75">
      <c r="A173" s="26" t="s">
        <v>50</v>
      </c>
      <c r="E173" s="27" t="s">
        <v>47</v>
      </c>
    </row>
    <row r="174" spans="1:5" ht="12.75">
      <c r="A174" s="28" t="s">
        <v>52</v>
      </c>
      <c r="E174" s="29" t="s">
        <v>47</v>
      </c>
    </row>
    <row r="175" spans="1:5" ht="102">
      <c r="A175" t="s">
        <v>53</v>
      </c>
      <c r="E175" s="27" t="s">
        <v>260</v>
      </c>
    </row>
    <row r="176" spans="1:16" ht="12.75">
      <c r="A176" s="18" t="s">
        <v>45</v>
      </c>
      <c r="B176" s="22" t="s">
        <v>287</v>
      </c>
      <c r="C176" s="22" t="s">
        <v>273</v>
      </c>
      <c r="D176" s="18" t="s">
        <v>47</v>
      </c>
      <c r="E176" s="23" t="s">
        <v>274</v>
      </c>
      <c r="F176" s="24" t="s">
        <v>70</v>
      </c>
      <c r="G176" s="25">
        <v>1</v>
      </c>
      <c r="H176" s="25">
        <v>42300</v>
      </c>
      <c r="I176" s="25">
        <f>ROUND(ROUND(H176,2)*ROUND(G176,2),2)</f>
        <v>42300</v>
      </c>
      <c r="O176">
        <f>(I176*21)/100</f>
        <v>8883</v>
      </c>
      <c r="P176" t="s">
        <v>22</v>
      </c>
    </row>
    <row r="177" spans="1:5" ht="12.75">
      <c r="A177" s="26" t="s">
        <v>50</v>
      </c>
      <c r="E177" s="27" t="s">
        <v>47</v>
      </c>
    </row>
    <row r="178" spans="1:5" ht="12.75">
      <c r="A178" s="28" t="s">
        <v>52</v>
      </c>
      <c r="E178" s="29" t="s">
        <v>47</v>
      </c>
    </row>
    <row r="179" spans="1:5" ht="102">
      <c r="A179" t="s">
        <v>53</v>
      </c>
      <c r="E179" s="27" t="s">
        <v>260</v>
      </c>
    </row>
    <row r="180" spans="1:16" ht="12.75">
      <c r="A180" s="18" t="s">
        <v>45</v>
      </c>
      <c r="B180" s="22" t="s">
        <v>290</v>
      </c>
      <c r="C180" s="22" t="s">
        <v>276</v>
      </c>
      <c r="D180" s="18" t="s">
        <v>47</v>
      </c>
      <c r="E180" s="23" t="s">
        <v>277</v>
      </c>
      <c r="F180" s="24" t="s">
        <v>70</v>
      </c>
      <c r="G180" s="25">
        <v>2</v>
      </c>
      <c r="H180" s="25">
        <v>2150</v>
      </c>
      <c r="I180" s="25">
        <f>ROUND(ROUND(H180,2)*ROUND(G180,2),2)</f>
        <v>4300</v>
      </c>
      <c r="O180">
        <f>(I180*21)/100</f>
        <v>903</v>
      </c>
      <c r="P180" t="s">
        <v>22</v>
      </c>
    </row>
    <row r="181" spans="1:5" ht="12.75">
      <c r="A181" s="26" t="s">
        <v>50</v>
      </c>
      <c r="E181" s="27" t="s">
        <v>47</v>
      </c>
    </row>
    <row r="182" spans="1:5" ht="12.75">
      <c r="A182" s="28" t="s">
        <v>52</v>
      </c>
      <c r="E182" s="29" t="s">
        <v>47</v>
      </c>
    </row>
    <row r="183" spans="1:5" ht="102">
      <c r="A183" t="s">
        <v>53</v>
      </c>
      <c r="E183" s="27" t="s">
        <v>260</v>
      </c>
    </row>
    <row r="184" spans="1:16" ht="12.75">
      <c r="A184" s="18" t="s">
        <v>45</v>
      </c>
      <c r="B184" s="22" t="s">
        <v>353</v>
      </c>
      <c r="C184" s="22" t="s">
        <v>279</v>
      </c>
      <c r="D184" s="18" t="s">
        <v>47</v>
      </c>
      <c r="E184" s="23" t="s">
        <v>280</v>
      </c>
      <c r="F184" s="24" t="s">
        <v>70</v>
      </c>
      <c r="G184" s="25">
        <v>55</v>
      </c>
      <c r="H184" s="25">
        <v>1860</v>
      </c>
      <c r="I184" s="25">
        <f>ROUND(ROUND(H184,2)*ROUND(G184,2),2)</f>
        <v>102300</v>
      </c>
      <c r="O184">
        <f>(I184*21)/100</f>
        <v>21483</v>
      </c>
      <c r="P184" t="s">
        <v>22</v>
      </c>
    </row>
    <row r="185" spans="1:5" ht="12.75">
      <c r="A185" s="26" t="s">
        <v>50</v>
      </c>
      <c r="E185" s="27" t="s">
        <v>47</v>
      </c>
    </row>
    <row r="186" spans="1:5" ht="12.75">
      <c r="A186" s="28" t="s">
        <v>52</v>
      </c>
      <c r="E186" s="29" t="s">
        <v>47</v>
      </c>
    </row>
    <row r="187" spans="1:5" ht="102">
      <c r="A187" t="s">
        <v>53</v>
      </c>
      <c r="E187" s="27" t="s">
        <v>260</v>
      </c>
    </row>
    <row r="188" spans="1:16" ht="12.75">
      <c r="A188" s="18" t="s">
        <v>45</v>
      </c>
      <c r="B188" s="22" t="s">
        <v>354</v>
      </c>
      <c r="C188" s="22" t="s">
        <v>282</v>
      </c>
      <c r="D188" s="18" t="s">
        <v>47</v>
      </c>
      <c r="E188" s="23" t="s">
        <v>283</v>
      </c>
      <c r="F188" s="24" t="s">
        <v>194</v>
      </c>
      <c r="G188" s="25">
        <v>440</v>
      </c>
      <c r="H188" s="25">
        <v>510</v>
      </c>
      <c r="I188" s="25">
        <f>ROUND(ROUND(H188,2)*ROUND(G188,2),2)</f>
        <v>224400</v>
      </c>
      <c r="O188">
        <f>(I188*21)/100</f>
        <v>47124</v>
      </c>
      <c r="P188" t="s">
        <v>22</v>
      </c>
    </row>
    <row r="189" spans="1:5" ht="12.75">
      <c r="A189" s="26" t="s">
        <v>50</v>
      </c>
      <c r="E189" s="27" t="s">
        <v>355</v>
      </c>
    </row>
    <row r="190" spans="1:5" ht="12.75">
      <c r="A190" s="28" t="s">
        <v>52</v>
      </c>
      <c r="E190" s="29" t="s">
        <v>47</v>
      </c>
    </row>
    <row r="191" spans="1:5" ht="63.75">
      <c r="A191" t="s">
        <v>53</v>
      </c>
      <c r="E191" s="27" t="s">
        <v>286</v>
      </c>
    </row>
    <row r="192" spans="1:16" ht="12.75">
      <c r="A192" s="18" t="s">
        <v>45</v>
      </c>
      <c r="B192" s="22" t="s">
        <v>356</v>
      </c>
      <c r="C192" s="22" t="s">
        <v>357</v>
      </c>
      <c r="D192" s="18" t="s">
        <v>47</v>
      </c>
      <c r="E192" s="23" t="s">
        <v>358</v>
      </c>
      <c r="F192" s="24" t="s">
        <v>70</v>
      </c>
      <c r="G192" s="25">
        <v>2</v>
      </c>
      <c r="H192" s="25">
        <v>11300</v>
      </c>
      <c r="I192" s="25">
        <f>ROUND(ROUND(H192,2)*ROUND(G192,2),2)</f>
        <v>22600</v>
      </c>
      <c r="O192">
        <f>(I192*21)/100</f>
        <v>4746</v>
      </c>
      <c r="P192" t="s">
        <v>22</v>
      </c>
    </row>
    <row r="193" spans="1:5" ht="25.5">
      <c r="A193" s="26" t="s">
        <v>50</v>
      </c>
      <c r="E193" s="27" t="s">
        <v>359</v>
      </c>
    </row>
    <row r="194" spans="1:5" ht="12.75">
      <c r="A194" s="28" t="s">
        <v>52</v>
      </c>
      <c r="E194" s="29" t="s">
        <v>47</v>
      </c>
    </row>
    <row r="195" spans="1:5" ht="344.25">
      <c r="A195" t="s">
        <v>53</v>
      </c>
      <c r="E195" s="27" t="s">
        <v>360</v>
      </c>
    </row>
    <row r="196" spans="1:16" ht="12.75">
      <c r="A196" s="18" t="s">
        <v>45</v>
      </c>
      <c r="B196" s="22" t="s">
        <v>361</v>
      </c>
      <c r="C196" s="22" t="s">
        <v>362</v>
      </c>
      <c r="D196" s="18" t="s">
        <v>47</v>
      </c>
      <c r="E196" s="23" t="s">
        <v>363</v>
      </c>
      <c r="F196" s="24" t="s">
        <v>70</v>
      </c>
      <c r="G196" s="25">
        <v>2</v>
      </c>
      <c r="H196" s="25">
        <v>17200</v>
      </c>
      <c r="I196" s="25">
        <f>ROUND(ROUND(H196,2)*ROUND(G196,2),2)</f>
        <v>34400</v>
      </c>
      <c r="O196">
        <f>(I196*21)/100</f>
        <v>7224</v>
      </c>
      <c r="P196" t="s">
        <v>22</v>
      </c>
    </row>
    <row r="197" spans="1:5" ht="25.5">
      <c r="A197" s="26" t="s">
        <v>50</v>
      </c>
      <c r="E197" s="27" t="s">
        <v>359</v>
      </c>
    </row>
    <row r="198" spans="1:5" ht="12.75">
      <c r="A198" s="28" t="s">
        <v>52</v>
      </c>
      <c r="E198" s="29" t="s">
        <v>47</v>
      </c>
    </row>
    <row r="199" spans="1:5" ht="344.25">
      <c r="A199" t="s">
        <v>53</v>
      </c>
      <c r="E199" s="27" t="s">
        <v>360</v>
      </c>
    </row>
    <row r="200" spans="1:16" ht="12.75">
      <c r="A200" s="18" t="s">
        <v>45</v>
      </c>
      <c r="B200" s="22" t="s">
        <v>364</v>
      </c>
      <c r="C200" s="22" t="s">
        <v>365</v>
      </c>
      <c r="D200" s="18" t="s">
        <v>47</v>
      </c>
      <c r="E200" s="23" t="s">
        <v>366</v>
      </c>
      <c r="F200" s="24" t="s">
        <v>194</v>
      </c>
      <c r="G200" s="25">
        <v>20</v>
      </c>
      <c r="H200" s="25">
        <v>2240</v>
      </c>
      <c r="I200" s="25">
        <f>ROUND(ROUND(H200,2)*ROUND(G200,2),2)</f>
        <v>44800</v>
      </c>
      <c r="O200">
        <f>(I200*21)/100</f>
        <v>9408</v>
      </c>
      <c r="P200" t="s">
        <v>22</v>
      </c>
    </row>
    <row r="201" spans="1:5" ht="25.5">
      <c r="A201" s="26" t="s">
        <v>50</v>
      </c>
      <c r="E201" s="27" t="s">
        <v>359</v>
      </c>
    </row>
    <row r="202" spans="1:5" ht="12.75">
      <c r="A202" s="28" t="s">
        <v>52</v>
      </c>
      <c r="E202" s="29" t="s">
        <v>47</v>
      </c>
    </row>
    <row r="203" spans="1:5" ht="38.25">
      <c r="A203" t="s">
        <v>53</v>
      </c>
      <c r="E203" s="27" t="s">
        <v>367</v>
      </c>
    </row>
    <row r="204" spans="1:16" ht="12.75">
      <c r="A204" s="18" t="s">
        <v>45</v>
      </c>
      <c r="B204" s="22" t="s">
        <v>368</v>
      </c>
      <c r="C204" s="22" t="s">
        <v>288</v>
      </c>
      <c r="D204" s="18" t="s">
        <v>47</v>
      </c>
      <c r="E204" s="23" t="s">
        <v>289</v>
      </c>
      <c r="F204" s="24" t="s">
        <v>194</v>
      </c>
      <c r="G204" s="25">
        <v>50</v>
      </c>
      <c r="H204" s="25">
        <v>248</v>
      </c>
      <c r="I204" s="25">
        <f>ROUND(ROUND(H204,2)*ROUND(G204,2),2)</f>
        <v>12400</v>
      </c>
      <c r="O204">
        <f>(I204*21)/100</f>
        <v>2604</v>
      </c>
      <c r="P204" t="s">
        <v>22</v>
      </c>
    </row>
    <row r="205" spans="1:5" ht="12.75">
      <c r="A205" s="26" t="s">
        <v>50</v>
      </c>
      <c r="E205" s="27" t="s">
        <v>47</v>
      </c>
    </row>
    <row r="206" spans="1:5" ht="12.75">
      <c r="A206" s="28" t="s">
        <v>52</v>
      </c>
      <c r="E206" s="29" t="s">
        <v>47</v>
      </c>
    </row>
    <row r="207" spans="1:5" ht="12.75">
      <c r="A207" t="s">
        <v>53</v>
      </c>
      <c r="E207" s="27" t="s">
        <v>178</v>
      </c>
    </row>
    <row r="208" spans="1:16" ht="12.75">
      <c r="A208" s="18" t="s">
        <v>45</v>
      </c>
      <c r="B208" s="22" t="s">
        <v>369</v>
      </c>
      <c r="C208" s="22" t="s">
        <v>370</v>
      </c>
      <c r="D208" s="18" t="s">
        <v>47</v>
      </c>
      <c r="E208" s="23" t="s">
        <v>371</v>
      </c>
      <c r="F208" s="24" t="s">
        <v>131</v>
      </c>
      <c r="G208" s="25">
        <v>7.68</v>
      </c>
      <c r="H208" s="25">
        <v>2700</v>
      </c>
      <c r="I208" s="25">
        <f>ROUND(ROUND(H208,2)*ROUND(G208,2),2)</f>
        <v>20736</v>
      </c>
      <c r="O208">
        <f>(I208*21)/100</f>
        <v>4354.56</v>
      </c>
      <c r="P208" t="s">
        <v>22</v>
      </c>
    </row>
    <row r="209" spans="1:5" ht="12.75">
      <c r="A209" s="26" t="s">
        <v>50</v>
      </c>
      <c r="E209" s="27" t="s">
        <v>372</v>
      </c>
    </row>
    <row r="210" spans="1:5" ht="12.75">
      <c r="A210" s="28" t="s">
        <v>52</v>
      </c>
      <c r="E210" s="29" t="s">
        <v>373</v>
      </c>
    </row>
    <row r="211" spans="1:5" ht="51">
      <c r="A211" t="s">
        <v>53</v>
      </c>
      <c r="E211" s="27" t="s">
        <v>294</v>
      </c>
    </row>
    <row r="212" spans="1:16" ht="12.75">
      <c r="A212" s="18" t="s">
        <v>45</v>
      </c>
      <c r="B212" s="22" t="s">
        <v>374</v>
      </c>
      <c r="C212" s="22" t="s">
        <v>375</v>
      </c>
      <c r="D212" s="18" t="s">
        <v>47</v>
      </c>
      <c r="E212" s="23" t="s">
        <v>376</v>
      </c>
      <c r="F212" s="24" t="s">
        <v>131</v>
      </c>
      <c r="G212" s="25">
        <v>0.78</v>
      </c>
      <c r="H212" s="25">
        <v>5520</v>
      </c>
      <c r="I212" s="25">
        <f>ROUND(ROUND(H212,2)*ROUND(G212,2),2)</f>
        <v>4305.6</v>
      </c>
      <c r="O212">
        <f>(I212*21)/100</f>
        <v>904.176</v>
      </c>
      <c r="P212" t="s">
        <v>22</v>
      </c>
    </row>
    <row r="213" spans="1:5" ht="12.75">
      <c r="A213" s="26" t="s">
        <v>50</v>
      </c>
      <c r="E213" s="27" t="s">
        <v>377</v>
      </c>
    </row>
    <row r="214" spans="1:5" ht="25.5">
      <c r="A214" s="28" t="s">
        <v>52</v>
      </c>
      <c r="E214" s="29" t="s">
        <v>378</v>
      </c>
    </row>
    <row r="215" spans="1:5" ht="51">
      <c r="A215" t="s">
        <v>53</v>
      </c>
      <c r="E215" s="27" t="s">
        <v>294</v>
      </c>
    </row>
    <row r="216" spans="1:16" ht="12.75">
      <c r="A216" s="18" t="s">
        <v>45</v>
      </c>
      <c r="B216" s="22" t="s">
        <v>379</v>
      </c>
      <c r="C216" s="22" t="s">
        <v>380</v>
      </c>
      <c r="D216" s="18" t="s">
        <v>47</v>
      </c>
      <c r="E216" s="23" t="s">
        <v>381</v>
      </c>
      <c r="F216" s="24" t="s">
        <v>194</v>
      </c>
      <c r="G216" s="25">
        <v>6</v>
      </c>
      <c r="H216" s="25">
        <v>230</v>
      </c>
      <c r="I216" s="25">
        <f>ROUND(ROUND(H216,2)*ROUND(G216,2),2)</f>
        <v>1380</v>
      </c>
      <c r="O216">
        <f>(I216*21)/100</f>
        <v>289.8</v>
      </c>
      <c r="P216" t="s">
        <v>22</v>
      </c>
    </row>
    <row r="217" spans="1:5" ht="12.75">
      <c r="A217" s="26" t="s">
        <v>50</v>
      </c>
      <c r="E217" s="27" t="s">
        <v>382</v>
      </c>
    </row>
    <row r="218" spans="1:5" ht="12.75">
      <c r="A218" s="28" t="s">
        <v>52</v>
      </c>
      <c r="E218" s="29" t="s">
        <v>383</v>
      </c>
    </row>
    <row r="219" spans="1:5" ht="63.75">
      <c r="A219" t="s">
        <v>53</v>
      </c>
      <c r="E219" s="27" t="s">
        <v>384</v>
      </c>
    </row>
    <row r="220" spans="1:16" ht="12.75">
      <c r="A220" s="18" t="s">
        <v>45</v>
      </c>
      <c r="B220" s="22" t="s">
        <v>385</v>
      </c>
      <c r="C220" s="22" t="s">
        <v>291</v>
      </c>
      <c r="D220" s="18" t="s">
        <v>47</v>
      </c>
      <c r="E220" s="23" t="s">
        <v>292</v>
      </c>
      <c r="F220" s="24" t="s">
        <v>70</v>
      </c>
      <c r="G220" s="25">
        <v>80</v>
      </c>
      <c r="H220" s="25">
        <v>260</v>
      </c>
      <c r="I220" s="25">
        <f>ROUND(ROUND(H220,2)*ROUND(G220,2),2)</f>
        <v>20800</v>
      </c>
      <c r="O220">
        <f>(I220*21)/100</f>
        <v>4368</v>
      </c>
      <c r="P220" t="s">
        <v>22</v>
      </c>
    </row>
    <row r="221" spans="1:5" ht="25.5">
      <c r="A221" s="26" t="s">
        <v>50</v>
      </c>
      <c r="E221" s="27" t="s">
        <v>293</v>
      </c>
    </row>
    <row r="222" spans="1:5" ht="12.75">
      <c r="A222" s="28" t="s">
        <v>52</v>
      </c>
      <c r="E222" s="29" t="s">
        <v>47</v>
      </c>
    </row>
    <row r="223" spans="1:5" ht="51">
      <c r="A223" t="s">
        <v>53</v>
      </c>
      <c r="E223" s="27" t="s">
        <v>294</v>
      </c>
    </row>
  </sheetData>
  <sheetProtection/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7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0+O9+O74+O87+O96+O113+O118</f>
        <v>731306.7615</v>
      </c>
      <c r="P2" t="s">
        <v>22</v>
      </c>
    </row>
    <row r="3" spans="1:16" ht="15" customHeight="1">
      <c r="A3" t="s">
        <v>12</v>
      </c>
      <c r="B3" s="10" t="s">
        <v>14</v>
      </c>
      <c r="C3" s="36" t="s">
        <v>15</v>
      </c>
      <c r="D3" s="33"/>
      <c r="E3" s="11" t="s">
        <v>16</v>
      </c>
      <c r="F3" s="1"/>
      <c r="G3" s="8"/>
      <c r="H3" s="7" t="s">
        <v>386</v>
      </c>
      <c r="I3" s="30">
        <f>0+I9+I74+I87+I96+I113+I118</f>
        <v>3482413.15</v>
      </c>
      <c r="O3" t="s">
        <v>19</v>
      </c>
      <c r="P3" t="s">
        <v>22</v>
      </c>
    </row>
    <row r="4" spans="1:16" ht="15" customHeight="1">
      <c r="A4" t="s">
        <v>17</v>
      </c>
      <c r="B4" s="10" t="s">
        <v>112</v>
      </c>
      <c r="C4" s="36" t="s">
        <v>113</v>
      </c>
      <c r="D4" s="33"/>
      <c r="E4" s="11" t="s">
        <v>114</v>
      </c>
      <c r="F4" s="1"/>
      <c r="G4" s="1"/>
      <c r="H4" s="9"/>
      <c r="I4" s="9"/>
      <c r="O4" t="s">
        <v>20</v>
      </c>
      <c r="P4" t="s">
        <v>22</v>
      </c>
    </row>
    <row r="5" spans="1:16" ht="12.75" customHeight="1">
      <c r="A5" t="s">
        <v>115</v>
      </c>
      <c r="B5" s="13" t="s">
        <v>18</v>
      </c>
      <c r="C5" s="37" t="s">
        <v>386</v>
      </c>
      <c r="D5" s="38"/>
      <c r="E5" s="14" t="s">
        <v>387</v>
      </c>
      <c r="F5" s="5"/>
      <c r="G5" s="5"/>
      <c r="H5" s="5"/>
      <c r="I5" s="5"/>
      <c r="O5" t="s">
        <v>21</v>
      </c>
      <c r="P5" t="s">
        <v>22</v>
      </c>
    </row>
    <row r="6" spans="1:9" ht="12.75" customHeight="1">
      <c r="A6" s="39" t="s">
        <v>25</v>
      </c>
      <c r="B6" s="39" t="s">
        <v>27</v>
      </c>
      <c r="C6" s="39" t="s">
        <v>29</v>
      </c>
      <c r="D6" s="39" t="s">
        <v>30</v>
      </c>
      <c r="E6" s="39" t="s">
        <v>32</v>
      </c>
      <c r="F6" s="39" t="s">
        <v>34</v>
      </c>
      <c r="G6" s="39" t="s">
        <v>36</v>
      </c>
      <c r="H6" s="39" t="s">
        <v>38</v>
      </c>
      <c r="I6" s="39"/>
    </row>
    <row r="7" spans="1:9" ht="12.75" customHeight="1">
      <c r="A7" s="39"/>
      <c r="B7" s="39"/>
      <c r="C7" s="39"/>
      <c r="D7" s="39"/>
      <c r="E7" s="39"/>
      <c r="F7" s="39"/>
      <c r="G7" s="39"/>
      <c r="H7" s="12" t="s">
        <v>39</v>
      </c>
      <c r="I7" s="12" t="s">
        <v>41</v>
      </c>
    </row>
    <row r="8" spans="1:9" ht="12.75" customHeight="1">
      <c r="A8" s="12" t="s">
        <v>26</v>
      </c>
      <c r="B8" s="12" t="s">
        <v>28</v>
      </c>
      <c r="C8" s="12" t="s">
        <v>22</v>
      </c>
      <c r="D8" s="12" t="s">
        <v>31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5" t="s">
        <v>43</v>
      </c>
      <c r="B9" s="15"/>
      <c r="C9" s="19" t="s">
        <v>28</v>
      </c>
      <c r="D9" s="15"/>
      <c r="E9" s="20" t="s">
        <v>118</v>
      </c>
      <c r="F9" s="15"/>
      <c r="G9" s="15"/>
      <c r="H9" s="15"/>
      <c r="I9" s="21">
        <f>0+Q9</f>
        <v>930535.4</v>
      </c>
      <c r="O9">
        <f>0+R9</f>
        <v>195412.434</v>
      </c>
      <c r="Q9">
        <f>0+I10+I14+I18+I22+I26+I30+I34+I38+I42+I46+I50+I54+I58+I62+I66+I70</f>
        <v>930535.4</v>
      </c>
      <c r="R9">
        <f>0+O10+O14+O18+O22+O26+O30+O34+O38+O42+O46+O50+O54+O58+O62+O66+O70</f>
        <v>195412.434</v>
      </c>
    </row>
    <row r="10" spans="1:16" ht="12.75">
      <c r="A10" s="18" t="s">
        <v>45</v>
      </c>
      <c r="B10" s="22" t="s">
        <v>28</v>
      </c>
      <c r="C10" s="22" t="s">
        <v>119</v>
      </c>
      <c r="D10" s="18" t="s">
        <v>47</v>
      </c>
      <c r="E10" s="23" t="s">
        <v>120</v>
      </c>
      <c r="F10" s="24" t="s">
        <v>121</v>
      </c>
      <c r="G10" s="25">
        <v>140</v>
      </c>
      <c r="H10" s="25">
        <v>38</v>
      </c>
      <c r="I10" s="25">
        <f>ROUND(ROUND(H10,2)*ROUND(G10,2),2)</f>
        <v>5320</v>
      </c>
      <c r="O10">
        <f>(I10*21)/100</f>
        <v>1117.2</v>
      </c>
      <c r="P10" t="s">
        <v>22</v>
      </c>
    </row>
    <row r="11" spans="1:5" ht="12.75">
      <c r="A11" s="26" t="s">
        <v>50</v>
      </c>
      <c r="E11" s="27" t="s">
        <v>47</v>
      </c>
    </row>
    <row r="12" spans="1:5" ht="12.75">
      <c r="A12" s="28" t="s">
        <v>52</v>
      </c>
      <c r="E12" s="29" t="s">
        <v>47</v>
      </c>
    </row>
    <row r="13" spans="1:5" ht="38.25">
      <c r="A13" t="s">
        <v>53</v>
      </c>
      <c r="E13" s="27" t="s">
        <v>122</v>
      </c>
    </row>
    <row r="14" spans="1:16" ht="25.5">
      <c r="A14" s="18" t="s">
        <v>45</v>
      </c>
      <c r="B14" s="22" t="s">
        <v>22</v>
      </c>
      <c r="C14" s="22" t="s">
        <v>123</v>
      </c>
      <c r="D14" s="18" t="s">
        <v>47</v>
      </c>
      <c r="E14" s="23" t="s">
        <v>124</v>
      </c>
      <c r="F14" s="24" t="s">
        <v>70</v>
      </c>
      <c r="G14" s="25">
        <v>16</v>
      </c>
      <c r="H14" s="25">
        <v>1610</v>
      </c>
      <c r="I14" s="25">
        <f>ROUND(ROUND(H14,2)*ROUND(G14,2),2)</f>
        <v>25760</v>
      </c>
      <c r="O14">
        <f>(I14*21)/100</f>
        <v>5409.6</v>
      </c>
      <c r="P14" t="s">
        <v>22</v>
      </c>
    </row>
    <row r="15" spans="1:5" ht="25.5">
      <c r="A15" s="26" t="s">
        <v>50</v>
      </c>
      <c r="E15" s="27" t="s">
        <v>125</v>
      </c>
    </row>
    <row r="16" spans="1:5" ht="12.75">
      <c r="A16" s="28" t="s">
        <v>52</v>
      </c>
      <c r="E16" s="29" t="s">
        <v>47</v>
      </c>
    </row>
    <row r="17" spans="1:5" ht="165.75">
      <c r="A17" t="s">
        <v>53</v>
      </c>
      <c r="E17" s="27" t="s">
        <v>126</v>
      </c>
    </row>
    <row r="18" spans="1:16" ht="25.5">
      <c r="A18" s="18" t="s">
        <v>45</v>
      </c>
      <c r="B18" s="22" t="s">
        <v>31</v>
      </c>
      <c r="C18" s="22" t="s">
        <v>127</v>
      </c>
      <c r="D18" s="18" t="s">
        <v>47</v>
      </c>
      <c r="E18" s="23" t="s">
        <v>128</v>
      </c>
      <c r="F18" s="24" t="s">
        <v>70</v>
      </c>
      <c r="G18" s="25">
        <v>2</v>
      </c>
      <c r="H18" s="25">
        <v>4560</v>
      </c>
      <c r="I18" s="25">
        <f>ROUND(ROUND(H18,2)*ROUND(G18,2),2)</f>
        <v>9120</v>
      </c>
      <c r="O18">
        <f>(I18*21)/100</f>
        <v>1915.2</v>
      </c>
      <c r="P18" t="s">
        <v>22</v>
      </c>
    </row>
    <row r="19" spans="1:5" ht="25.5">
      <c r="A19" s="26" t="s">
        <v>50</v>
      </c>
      <c r="E19" s="27" t="s">
        <v>125</v>
      </c>
    </row>
    <row r="20" spans="1:5" ht="12.75">
      <c r="A20" s="28" t="s">
        <v>52</v>
      </c>
      <c r="E20" s="29" t="s">
        <v>47</v>
      </c>
    </row>
    <row r="21" spans="1:5" ht="165.75">
      <c r="A21" t="s">
        <v>53</v>
      </c>
      <c r="E21" s="27" t="s">
        <v>126</v>
      </c>
    </row>
    <row r="22" spans="1:16" ht="12.75">
      <c r="A22" s="18" t="s">
        <v>45</v>
      </c>
      <c r="B22" s="22" t="s">
        <v>33</v>
      </c>
      <c r="C22" s="22" t="s">
        <v>129</v>
      </c>
      <c r="D22" s="18" t="s">
        <v>47</v>
      </c>
      <c r="E22" s="23" t="s">
        <v>130</v>
      </c>
      <c r="F22" s="24" t="s">
        <v>131</v>
      </c>
      <c r="G22" s="25">
        <v>213.6</v>
      </c>
      <c r="H22" s="25">
        <v>1410</v>
      </c>
      <c r="I22" s="25">
        <f>ROUND(ROUND(H22,2)*ROUND(G22,2),2)</f>
        <v>301176</v>
      </c>
      <c r="O22">
        <f>(I22*21)/100</f>
        <v>63246.96</v>
      </c>
      <c r="P22" t="s">
        <v>22</v>
      </c>
    </row>
    <row r="23" spans="1:5" ht="38.25">
      <c r="A23" s="26" t="s">
        <v>50</v>
      </c>
      <c r="E23" s="27" t="s">
        <v>132</v>
      </c>
    </row>
    <row r="24" spans="1:5" ht="12.75">
      <c r="A24" s="28" t="s">
        <v>52</v>
      </c>
      <c r="E24" s="29" t="s">
        <v>388</v>
      </c>
    </row>
    <row r="25" spans="1:5" ht="38.25">
      <c r="A25" t="s">
        <v>53</v>
      </c>
      <c r="E25" s="27" t="s">
        <v>134</v>
      </c>
    </row>
    <row r="26" spans="1:16" ht="12.75">
      <c r="A26" s="18" t="s">
        <v>45</v>
      </c>
      <c r="B26" s="22" t="s">
        <v>35</v>
      </c>
      <c r="C26" s="22" t="s">
        <v>135</v>
      </c>
      <c r="D26" s="18" t="s">
        <v>47</v>
      </c>
      <c r="E26" s="23" t="s">
        <v>136</v>
      </c>
      <c r="F26" s="24" t="s">
        <v>131</v>
      </c>
      <c r="G26" s="25">
        <v>220</v>
      </c>
      <c r="H26" s="25">
        <v>103</v>
      </c>
      <c r="I26" s="25">
        <f>ROUND(ROUND(H26,2)*ROUND(G26,2),2)</f>
        <v>22660</v>
      </c>
      <c r="O26">
        <f>(I26*21)/100</f>
        <v>4758.6</v>
      </c>
      <c r="P26" t="s">
        <v>22</v>
      </c>
    </row>
    <row r="27" spans="1:5" ht="12.75">
      <c r="A27" s="26" t="s">
        <v>50</v>
      </c>
      <c r="E27" s="27" t="s">
        <v>47</v>
      </c>
    </row>
    <row r="28" spans="1:5" ht="12.75">
      <c r="A28" s="28" t="s">
        <v>52</v>
      </c>
      <c r="E28" s="29" t="s">
        <v>389</v>
      </c>
    </row>
    <row r="29" spans="1:5" ht="12.75">
      <c r="A29" t="s">
        <v>53</v>
      </c>
      <c r="E29" s="27" t="s">
        <v>138</v>
      </c>
    </row>
    <row r="30" spans="1:16" ht="12.75">
      <c r="A30" s="18" t="s">
        <v>45</v>
      </c>
      <c r="B30" s="22" t="s">
        <v>37</v>
      </c>
      <c r="C30" s="22" t="s">
        <v>139</v>
      </c>
      <c r="D30" s="18" t="s">
        <v>47</v>
      </c>
      <c r="E30" s="23" t="s">
        <v>140</v>
      </c>
      <c r="F30" s="24" t="s">
        <v>131</v>
      </c>
      <c r="G30" s="25">
        <v>515.2</v>
      </c>
      <c r="H30" s="25">
        <v>350</v>
      </c>
      <c r="I30" s="25">
        <f>ROUND(ROUND(H30,2)*ROUND(G30,2),2)</f>
        <v>180320</v>
      </c>
      <c r="O30">
        <f>(I30*21)/100</f>
        <v>37867.2</v>
      </c>
      <c r="P30" t="s">
        <v>22</v>
      </c>
    </row>
    <row r="31" spans="1:5" ht="25.5">
      <c r="A31" s="26" t="s">
        <v>50</v>
      </c>
      <c r="E31" s="27" t="s">
        <v>390</v>
      </c>
    </row>
    <row r="32" spans="1:5" ht="63.75">
      <c r="A32" s="28" t="s">
        <v>52</v>
      </c>
      <c r="E32" s="29" t="s">
        <v>391</v>
      </c>
    </row>
    <row r="33" spans="1:5" ht="344.25">
      <c r="A33" t="s">
        <v>53</v>
      </c>
      <c r="E33" s="27" t="s">
        <v>143</v>
      </c>
    </row>
    <row r="34" spans="1:16" ht="12.75">
      <c r="A34" s="18" t="s">
        <v>45</v>
      </c>
      <c r="B34" s="22" t="s">
        <v>65</v>
      </c>
      <c r="C34" s="22" t="s">
        <v>144</v>
      </c>
      <c r="D34" s="18" t="s">
        <v>47</v>
      </c>
      <c r="E34" s="23" t="s">
        <v>145</v>
      </c>
      <c r="F34" s="24" t="s">
        <v>131</v>
      </c>
      <c r="G34" s="25">
        <v>128.8</v>
      </c>
      <c r="H34" s="25">
        <v>804</v>
      </c>
      <c r="I34" s="25">
        <f>ROUND(ROUND(H34,2)*ROUND(G34,2),2)</f>
        <v>103555.2</v>
      </c>
      <c r="O34">
        <f>(I34*21)/100</f>
        <v>21746.591999999997</v>
      </c>
      <c r="P34" t="s">
        <v>22</v>
      </c>
    </row>
    <row r="35" spans="1:5" ht="25.5">
      <c r="A35" s="26" t="s">
        <v>50</v>
      </c>
      <c r="E35" s="27" t="s">
        <v>390</v>
      </c>
    </row>
    <row r="36" spans="1:5" ht="63.75">
      <c r="A36" s="28" t="s">
        <v>52</v>
      </c>
      <c r="E36" s="29" t="s">
        <v>392</v>
      </c>
    </row>
    <row r="37" spans="1:5" ht="344.25">
      <c r="A37" t="s">
        <v>53</v>
      </c>
      <c r="E37" s="27" t="s">
        <v>143</v>
      </c>
    </row>
    <row r="38" spans="1:16" ht="12.75">
      <c r="A38" s="18" t="s">
        <v>45</v>
      </c>
      <c r="B38" s="22" t="s">
        <v>67</v>
      </c>
      <c r="C38" s="22" t="s">
        <v>147</v>
      </c>
      <c r="D38" s="18" t="s">
        <v>47</v>
      </c>
      <c r="E38" s="23" t="s">
        <v>148</v>
      </c>
      <c r="F38" s="24" t="s">
        <v>131</v>
      </c>
      <c r="G38" s="25">
        <v>125</v>
      </c>
      <c r="H38" s="25">
        <v>53</v>
      </c>
      <c r="I38" s="25">
        <f>ROUND(ROUND(H38,2)*ROUND(G38,2),2)</f>
        <v>6625</v>
      </c>
      <c r="O38">
        <f>(I38*21)/100</f>
        <v>1391.25</v>
      </c>
      <c r="P38" t="s">
        <v>22</v>
      </c>
    </row>
    <row r="39" spans="1:5" ht="12.75">
      <c r="A39" s="26" t="s">
        <v>50</v>
      </c>
      <c r="E39" s="27" t="s">
        <v>47</v>
      </c>
    </row>
    <row r="40" spans="1:5" ht="12.75">
      <c r="A40" s="28" t="s">
        <v>52</v>
      </c>
      <c r="E40" s="29" t="s">
        <v>393</v>
      </c>
    </row>
    <row r="41" spans="1:5" ht="255">
      <c r="A41" t="s">
        <v>53</v>
      </c>
      <c r="E41" s="27" t="s">
        <v>151</v>
      </c>
    </row>
    <row r="42" spans="1:16" ht="12.75">
      <c r="A42" s="18" t="s">
        <v>45</v>
      </c>
      <c r="B42" s="22" t="s">
        <v>40</v>
      </c>
      <c r="C42" s="22" t="s">
        <v>152</v>
      </c>
      <c r="D42" s="18" t="s">
        <v>47</v>
      </c>
      <c r="E42" s="23" t="s">
        <v>153</v>
      </c>
      <c r="F42" s="24" t="s">
        <v>131</v>
      </c>
      <c r="G42" s="25">
        <v>12</v>
      </c>
      <c r="H42" s="25">
        <v>355</v>
      </c>
      <c r="I42" s="25">
        <f>ROUND(ROUND(H42,2)*ROUND(G42,2),2)</f>
        <v>4260</v>
      </c>
      <c r="O42">
        <f>(I42*21)/100</f>
        <v>894.6</v>
      </c>
      <c r="P42" t="s">
        <v>22</v>
      </c>
    </row>
    <row r="43" spans="1:5" ht="12.75">
      <c r="A43" s="26" t="s">
        <v>50</v>
      </c>
      <c r="E43" s="27" t="s">
        <v>154</v>
      </c>
    </row>
    <row r="44" spans="1:5" ht="12.75">
      <c r="A44" s="28" t="s">
        <v>52</v>
      </c>
      <c r="E44" s="29" t="s">
        <v>394</v>
      </c>
    </row>
    <row r="45" spans="1:5" ht="255">
      <c r="A45" t="s">
        <v>53</v>
      </c>
      <c r="E45" s="27" t="s">
        <v>156</v>
      </c>
    </row>
    <row r="46" spans="1:16" ht="12.75">
      <c r="A46" s="18" t="s">
        <v>45</v>
      </c>
      <c r="B46" s="22" t="s">
        <v>42</v>
      </c>
      <c r="C46" s="22" t="s">
        <v>157</v>
      </c>
      <c r="D46" s="18" t="s">
        <v>47</v>
      </c>
      <c r="E46" s="23" t="s">
        <v>158</v>
      </c>
      <c r="F46" s="24" t="s">
        <v>131</v>
      </c>
      <c r="G46" s="25">
        <v>12</v>
      </c>
      <c r="H46" s="25">
        <v>585</v>
      </c>
      <c r="I46" s="25">
        <f>ROUND(ROUND(H46,2)*ROUND(G46,2),2)</f>
        <v>7020</v>
      </c>
      <c r="O46">
        <f>(I46*21)/100</f>
        <v>1474.2</v>
      </c>
      <c r="P46" t="s">
        <v>22</v>
      </c>
    </row>
    <row r="47" spans="1:5" ht="12.75">
      <c r="A47" s="26" t="s">
        <v>50</v>
      </c>
      <c r="E47" s="27" t="s">
        <v>159</v>
      </c>
    </row>
    <row r="48" spans="1:5" ht="12.75">
      <c r="A48" s="28" t="s">
        <v>52</v>
      </c>
      <c r="E48" s="29" t="s">
        <v>395</v>
      </c>
    </row>
    <row r="49" spans="1:5" ht="267.75">
      <c r="A49" t="s">
        <v>53</v>
      </c>
      <c r="E49" s="27" t="s">
        <v>161</v>
      </c>
    </row>
    <row r="50" spans="1:16" ht="12.75">
      <c r="A50" s="18" t="s">
        <v>45</v>
      </c>
      <c r="B50" s="22" t="s">
        <v>73</v>
      </c>
      <c r="C50" s="22" t="s">
        <v>162</v>
      </c>
      <c r="D50" s="18" t="s">
        <v>47</v>
      </c>
      <c r="E50" s="23" t="s">
        <v>163</v>
      </c>
      <c r="F50" s="24" t="s">
        <v>121</v>
      </c>
      <c r="G50" s="25">
        <v>50</v>
      </c>
      <c r="H50" s="25">
        <v>20</v>
      </c>
      <c r="I50" s="25">
        <f>ROUND(ROUND(H50,2)*ROUND(G50,2),2)</f>
        <v>1000</v>
      </c>
      <c r="O50">
        <f>(I50*21)/100</f>
        <v>210</v>
      </c>
      <c r="P50" t="s">
        <v>22</v>
      </c>
    </row>
    <row r="51" spans="1:5" ht="12.75">
      <c r="A51" s="26" t="s">
        <v>50</v>
      </c>
      <c r="E51" s="27" t="s">
        <v>308</v>
      </c>
    </row>
    <row r="52" spans="1:5" ht="12.75">
      <c r="A52" s="28" t="s">
        <v>52</v>
      </c>
      <c r="E52" s="29" t="s">
        <v>47</v>
      </c>
    </row>
    <row r="53" spans="1:5" ht="38.25">
      <c r="A53" t="s">
        <v>53</v>
      </c>
      <c r="E53" s="27" t="s">
        <v>165</v>
      </c>
    </row>
    <row r="54" spans="1:16" ht="12.75">
      <c r="A54" s="18" t="s">
        <v>45</v>
      </c>
      <c r="B54" s="22" t="s">
        <v>77</v>
      </c>
      <c r="C54" s="22" t="s">
        <v>166</v>
      </c>
      <c r="D54" s="18" t="s">
        <v>47</v>
      </c>
      <c r="E54" s="23" t="s">
        <v>167</v>
      </c>
      <c r="F54" s="24" t="s">
        <v>121</v>
      </c>
      <c r="G54" s="25">
        <v>649.6</v>
      </c>
      <c r="H54" s="25">
        <v>13</v>
      </c>
      <c r="I54" s="25">
        <f>ROUND(ROUND(H54,2)*ROUND(G54,2),2)</f>
        <v>8444.8</v>
      </c>
      <c r="O54">
        <f>(I54*21)/100</f>
        <v>1773.408</v>
      </c>
      <c r="P54" t="s">
        <v>22</v>
      </c>
    </row>
    <row r="55" spans="1:5" ht="12.75">
      <c r="A55" s="26" t="s">
        <v>50</v>
      </c>
      <c r="E55" s="27" t="s">
        <v>47</v>
      </c>
    </row>
    <row r="56" spans="1:5" ht="51">
      <c r="A56" s="28" t="s">
        <v>52</v>
      </c>
      <c r="E56" s="29" t="s">
        <v>396</v>
      </c>
    </row>
    <row r="57" spans="1:5" ht="25.5">
      <c r="A57" t="s">
        <v>53</v>
      </c>
      <c r="E57" s="27" t="s">
        <v>169</v>
      </c>
    </row>
    <row r="58" spans="1:16" ht="12.75">
      <c r="A58" s="18" t="s">
        <v>45</v>
      </c>
      <c r="B58" s="22" t="s">
        <v>79</v>
      </c>
      <c r="C58" s="22" t="s">
        <v>170</v>
      </c>
      <c r="D58" s="18" t="s">
        <v>47</v>
      </c>
      <c r="E58" s="23" t="s">
        <v>171</v>
      </c>
      <c r="F58" s="24" t="s">
        <v>121</v>
      </c>
      <c r="G58" s="25">
        <v>162.4</v>
      </c>
      <c r="H58" s="25">
        <v>6</v>
      </c>
      <c r="I58" s="25">
        <f>ROUND(ROUND(H58,2)*ROUND(G58,2),2)</f>
        <v>974.4</v>
      </c>
      <c r="O58">
        <f>(I58*21)/100</f>
        <v>204.62399999999997</v>
      </c>
      <c r="P58" t="s">
        <v>22</v>
      </c>
    </row>
    <row r="59" spans="1:5" ht="12.75">
      <c r="A59" s="26" t="s">
        <v>50</v>
      </c>
      <c r="E59" s="27" t="s">
        <v>172</v>
      </c>
    </row>
    <row r="60" spans="1:5" ht="51">
      <c r="A60" s="28" t="s">
        <v>52</v>
      </c>
      <c r="E60" s="29" t="s">
        <v>397</v>
      </c>
    </row>
    <row r="61" spans="1:5" ht="12.75">
      <c r="A61" t="s">
        <v>53</v>
      </c>
      <c r="E61" s="27" t="s">
        <v>174</v>
      </c>
    </row>
    <row r="62" spans="1:16" ht="12.75">
      <c r="A62" s="18" t="s">
        <v>45</v>
      </c>
      <c r="B62" s="22" t="s">
        <v>81</v>
      </c>
      <c r="C62" s="22" t="s">
        <v>175</v>
      </c>
      <c r="D62" s="18" t="s">
        <v>47</v>
      </c>
      <c r="E62" s="23" t="s">
        <v>176</v>
      </c>
      <c r="F62" s="24" t="s">
        <v>121</v>
      </c>
      <c r="G62" s="25">
        <v>2200</v>
      </c>
      <c r="H62" s="25">
        <v>22</v>
      </c>
      <c r="I62" s="25">
        <f>ROUND(ROUND(H62,2)*ROUND(G62,2),2)</f>
        <v>48400</v>
      </c>
      <c r="O62">
        <f>(I62*21)/100</f>
        <v>10164</v>
      </c>
      <c r="P62" t="s">
        <v>22</v>
      </c>
    </row>
    <row r="63" spans="1:5" ht="12.75">
      <c r="A63" s="26" t="s">
        <v>50</v>
      </c>
      <c r="E63" s="27" t="s">
        <v>47</v>
      </c>
    </row>
    <row r="64" spans="1:5" ht="12.75">
      <c r="A64" s="28" t="s">
        <v>52</v>
      </c>
      <c r="E64" s="29" t="s">
        <v>398</v>
      </c>
    </row>
    <row r="65" spans="1:5" ht="12.75">
      <c r="A65" t="s">
        <v>53</v>
      </c>
      <c r="E65" s="27" t="s">
        <v>178</v>
      </c>
    </row>
    <row r="66" spans="1:16" ht="12.75">
      <c r="A66" s="18" t="s">
        <v>45</v>
      </c>
      <c r="B66" s="22" t="s">
        <v>84</v>
      </c>
      <c r="C66" s="22" t="s">
        <v>179</v>
      </c>
      <c r="D66" s="18" t="s">
        <v>47</v>
      </c>
      <c r="E66" s="23" t="s">
        <v>180</v>
      </c>
      <c r="F66" s="24" t="s">
        <v>121</v>
      </c>
      <c r="G66" s="25">
        <v>650</v>
      </c>
      <c r="H66" s="25">
        <v>14</v>
      </c>
      <c r="I66" s="25">
        <f>ROUND(ROUND(H66,2)*ROUND(G66,2),2)</f>
        <v>9100</v>
      </c>
      <c r="O66">
        <f>(I66*21)/100</f>
        <v>1911</v>
      </c>
      <c r="P66" t="s">
        <v>22</v>
      </c>
    </row>
    <row r="67" spans="1:5" ht="12.75">
      <c r="A67" s="26" t="s">
        <v>50</v>
      </c>
      <c r="E67" s="27" t="s">
        <v>47</v>
      </c>
    </row>
    <row r="68" spans="1:5" ht="38.25">
      <c r="A68" s="28" t="s">
        <v>52</v>
      </c>
      <c r="E68" s="29" t="s">
        <v>399</v>
      </c>
    </row>
    <row r="69" spans="1:5" ht="38.25">
      <c r="A69" t="s">
        <v>53</v>
      </c>
      <c r="E69" s="27" t="s">
        <v>182</v>
      </c>
    </row>
    <row r="70" spans="1:16" ht="12.75">
      <c r="A70" s="18" t="s">
        <v>45</v>
      </c>
      <c r="B70" s="22" t="s">
        <v>86</v>
      </c>
      <c r="C70" s="22" t="s">
        <v>183</v>
      </c>
      <c r="D70" s="18" t="s">
        <v>47</v>
      </c>
      <c r="E70" s="23" t="s">
        <v>184</v>
      </c>
      <c r="F70" s="24" t="s">
        <v>121</v>
      </c>
      <c r="G70" s="25">
        <v>1600</v>
      </c>
      <c r="H70" s="25">
        <v>123</v>
      </c>
      <c r="I70" s="25">
        <f>ROUND(ROUND(H70,2)*ROUND(G70,2),2)</f>
        <v>196800</v>
      </c>
      <c r="O70">
        <f>(I70*21)/100</f>
        <v>41328</v>
      </c>
      <c r="P70" t="s">
        <v>22</v>
      </c>
    </row>
    <row r="71" spans="1:5" ht="25.5">
      <c r="A71" s="26" t="s">
        <v>50</v>
      </c>
      <c r="E71" s="27" t="s">
        <v>185</v>
      </c>
    </row>
    <row r="72" spans="1:5" ht="12.75">
      <c r="A72" s="28" t="s">
        <v>52</v>
      </c>
      <c r="E72" s="29" t="s">
        <v>47</v>
      </c>
    </row>
    <row r="73" spans="1:5" ht="38.25">
      <c r="A73" t="s">
        <v>53</v>
      </c>
      <c r="E73" s="27" t="s">
        <v>182</v>
      </c>
    </row>
    <row r="74" spans="1:18" ht="12.75" customHeight="1">
      <c r="A74" s="5" t="s">
        <v>43</v>
      </c>
      <c r="B74" s="5"/>
      <c r="C74" s="31" t="s">
        <v>22</v>
      </c>
      <c r="D74" s="5"/>
      <c r="E74" s="20" t="s">
        <v>186</v>
      </c>
      <c r="F74" s="5"/>
      <c r="G74" s="5"/>
      <c r="H74" s="5"/>
      <c r="I74" s="32">
        <f>0+Q74</f>
        <v>151380</v>
      </c>
      <c r="O74">
        <f>0+R74</f>
        <v>31789.800000000003</v>
      </c>
      <c r="Q74">
        <f>0+I75+I79+I83</f>
        <v>151380</v>
      </c>
      <c r="R74">
        <f>0+O75+O79+O83</f>
        <v>31789.800000000003</v>
      </c>
    </row>
    <row r="75" spans="1:16" ht="12.75">
      <c r="A75" s="18" t="s">
        <v>45</v>
      </c>
      <c r="B75" s="22" t="s">
        <v>88</v>
      </c>
      <c r="C75" s="22" t="s">
        <v>187</v>
      </c>
      <c r="D75" s="18" t="s">
        <v>47</v>
      </c>
      <c r="E75" s="23" t="s">
        <v>188</v>
      </c>
      <c r="F75" s="24" t="s">
        <v>121</v>
      </c>
      <c r="G75" s="25">
        <v>945</v>
      </c>
      <c r="H75" s="25">
        <v>46</v>
      </c>
      <c r="I75" s="25">
        <f>ROUND(ROUND(H75,2)*ROUND(G75,2),2)</f>
        <v>43470</v>
      </c>
      <c r="O75">
        <f>(I75*21)/100</f>
        <v>9128.7</v>
      </c>
      <c r="P75" t="s">
        <v>22</v>
      </c>
    </row>
    <row r="76" spans="1:5" ht="12.75">
      <c r="A76" s="26" t="s">
        <v>50</v>
      </c>
      <c r="E76" s="27" t="s">
        <v>47</v>
      </c>
    </row>
    <row r="77" spans="1:5" ht="12.75">
      <c r="A77" s="28" t="s">
        <v>52</v>
      </c>
      <c r="E77" s="29" t="s">
        <v>400</v>
      </c>
    </row>
    <row r="78" spans="1:5" ht="38.25">
      <c r="A78" t="s">
        <v>53</v>
      </c>
      <c r="E78" s="27" t="s">
        <v>190</v>
      </c>
    </row>
    <row r="79" spans="1:16" ht="12.75">
      <c r="A79" s="18" t="s">
        <v>45</v>
      </c>
      <c r="B79" s="22" t="s">
        <v>88</v>
      </c>
      <c r="C79" s="22" t="s">
        <v>187</v>
      </c>
      <c r="D79" s="18" t="s">
        <v>28</v>
      </c>
      <c r="E79" s="23" t="s">
        <v>188</v>
      </c>
      <c r="F79" s="24" t="s">
        <v>121</v>
      </c>
      <c r="G79" s="25">
        <v>135</v>
      </c>
      <c r="H79" s="25">
        <v>46</v>
      </c>
      <c r="I79" s="25">
        <f>ROUND(ROUND(H79,2)*ROUND(G79,2),2)</f>
        <v>6210</v>
      </c>
      <c r="O79">
        <f>(I79*21)/100</f>
        <v>1304.1</v>
      </c>
      <c r="P79" t="s">
        <v>22</v>
      </c>
    </row>
    <row r="80" spans="1:5" ht="12.75">
      <c r="A80" s="26" t="s">
        <v>50</v>
      </c>
      <c r="E80" s="27" t="s">
        <v>47</v>
      </c>
    </row>
    <row r="81" spans="1:5" ht="12.75">
      <c r="A81" s="28" t="s">
        <v>52</v>
      </c>
      <c r="E81" s="29" t="s">
        <v>401</v>
      </c>
    </row>
    <row r="82" spans="1:5" ht="38.25">
      <c r="A82" t="s">
        <v>53</v>
      </c>
      <c r="E82" s="27" t="s">
        <v>190</v>
      </c>
    </row>
    <row r="83" spans="1:16" ht="12.75">
      <c r="A83" s="18" t="s">
        <v>45</v>
      </c>
      <c r="B83" s="22" t="s">
        <v>92</v>
      </c>
      <c r="C83" s="22" t="s">
        <v>192</v>
      </c>
      <c r="D83" s="18" t="s">
        <v>47</v>
      </c>
      <c r="E83" s="23" t="s">
        <v>193</v>
      </c>
      <c r="F83" s="24" t="s">
        <v>194</v>
      </c>
      <c r="G83" s="25">
        <v>300</v>
      </c>
      <c r="H83" s="25">
        <v>339</v>
      </c>
      <c r="I83" s="25">
        <f>ROUND(ROUND(H83,2)*ROUND(G83,2),2)</f>
        <v>101700</v>
      </c>
      <c r="O83">
        <f>(I83*21)/100</f>
        <v>21357</v>
      </c>
      <c r="P83" t="s">
        <v>22</v>
      </c>
    </row>
    <row r="84" spans="1:5" ht="12.75">
      <c r="A84" s="26" t="s">
        <v>50</v>
      </c>
      <c r="E84" s="27" t="s">
        <v>47</v>
      </c>
    </row>
    <row r="85" spans="1:5" ht="38.25">
      <c r="A85" s="28" t="s">
        <v>52</v>
      </c>
      <c r="E85" s="29" t="s">
        <v>402</v>
      </c>
    </row>
    <row r="86" spans="1:5" ht="165.75">
      <c r="A86" t="s">
        <v>53</v>
      </c>
      <c r="E86" s="27" t="s">
        <v>196</v>
      </c>
    </row>
    <row r="87" spans="1:18" ht="12.75" customHeight="1">
      <c r="A87" s="5" t="s">
        <v>43</v>
      </c>
      <c r="B87" s="5"/>
      <c r="C87" s="31" t="s">
        <v>33</v>
      </c>
      <c r="D87" s="5"/>
      <c r="E87" s="20" t="s">
        <v>197</v>
      </c>
      <c r="F87" s="5"/>
      <c r="G87" s="5"/>
      <c r="H87" s="5"/>
      <c r="I87" s="32">
        <f>0+Q87</f>
        <v>390600</v>
      </c>
      <c r="O87">
        <f>0+R87</f>
        <v>82026</v>
      </c>
      <c r="Q87">
        <f>0+I88+I92</f>
        <v>390600</v>
      </c>
      <c r="R87">
        <f>0+O88+O92</f>
        <v>82026</v>
      </c>
    </row>
    <row r="88" spans="1:16" ht="12.75">
      <c r="A88" s="18" t="s">
        <v>45</v>
      </c>
      <c r="B88" s="22" t="s">
        <v>98</v>
      </c>
      <c r="C88" s="22" t="s">
        <v>198</v>
      </c>
      <c r="D88" s="18" t="s">
        <v>47</v>
      </c>
      <c r="E88" s="23" t="s">
        <v>199</v>
      </c>
      <c r="F88" s="24" t="s">
        <v>131</v>
      </c>
      <c r="G88" s="25">
        <v>15</v>
      </c>
      <c r="H88" s="25">
        <v>3900</v>
      </c>
      <c r="I88" s="25">
        <f>ROUND(ROUND(H88,2)*ROUND(G88,2),2)</f>
        <v>58500</v>
      </c>
      <c r="O88">
        <f>(I88*21)/100</f>
        <v>12285</v>
      </c>
      <c r="P88" t="s">
        <v>22</v>
      </c>
    </row>
    <row r="89" spans="1:5" ht="12.75">
      <c r="A89" s="26" t="s">
        <v>50</v>
      </c>
      <c r="E89" s="27" t="s">
        <v>47</v>
      </c>
    </row>
    <row r="90" spans="1:5" ht="12.75">
      <c r="A90" s="28" t="s">
        <v>52</v>
      </c>
      <c r="E90" s="29" t="s">
        <v>403</v>
      </c>
    </row>
    <row r="91" spans="1:5" ht="12.75">
      <c r="A91" t="s">
        <v>53</v>
      </c>
      <c r="E91" s="27" t="s">
        <v>47</v>
      </c>
    </row>
    <row r="92" spans="1:16" ht="12.75">
      <c r="A92" s="18" t="s">
        <v>45</v>
      </c>
      <c r="B92" s="22" t="s">
        <v>100</v>
      </c>
      <c r="C92" s="22" t="s">
        <v>201</v>
      </c>
      <c r="D92" s="18" t="s">
        <v>47</v>
      </c>
      <c r="E92" s="23" t="s">
        <v>202</v>
      </c>
      <c r="F92" s="24" t="s">
        <v>121</v>
      </c>
      <c r="G92" s="25">
        <v>135</v>
      </c>
      <c r="H92" s="25">
        <v>2460</v>
      </c>
      <c r="I92" s="25">
        <f>ROUND(ROUND(H92,2)*ROUND(G92,2),2)</f>
        <v>332100</v>
      </c>
      <c r="O92">
        <f>(I92*21)/100</f>
        <v>69741</v>
      </c>
      <c r="P92" t="s">
        <v>22</v>
      </c>
    </row>
    <row r="93" spans="1:5" ht="12.75">
      <c r="A93" s="26" t="s">
        <v>50</v>
      </c>
      <c r="E93" s="27" t="s">
        <v>47</v>
      </c>
    </row>
    <row r="94" spans="1:5" ht="12.75">
      <c r="A94" s="28" t="s">
        <v>52</v>
      </c>
      <c r="E94" s="29" t="s">
        <v>404</v>
      </c>
    </row>
    <row r="95" spans="1:5" ht="89.25">
      <c r="A95" t="s">
        <v>53</v>
      </c>
      <c r="E95" s="27" t="s">
        <v>204</v>
      </c>
    </row>
    <row r="96" spans="1:18" ht="12.75" customHeight="1">
      <c r="A96" s="5" t="s">
        <v>43</v>
      </c>
      <c r="B96" s="5"/>
      <c r="C96" s="31" t="s">
        <v>35</v>
      </c>
      <c r="D96" s="5"/>
      <c r="E96" s="20" t="s">
        <v>114</v>
      </c>
      <c r="F96" s="5"/>
      <c r="G96" s="5"/>
      <c r="H96" s="5"/>
      <c r="I96" s="32">
        <f>0+Q96</f>
        <v>1512704</v>
      </c>
      <c r="O96">
        <f>0+R96</f>
        <v>317667.83999999997</v>
      </c>
      <c r="Q96">
        <f>0+I97+I101+I105+I109</f>
        <v>1512704</v>
      </c>
      <c r="R96">
        <f>0+O97+O101+O105+O109</f>
        <v>317667.83999999997</v>
      </c>
    </row>
    <row r="97" spans="1:16" ht="25.5">
      <c r="A97" s="18" t="s">
        <v>45</v>
      </c>
      <c r="B97" s="22" t="s">
        <v>102</v>
      </c>
      <c r="C97" s="22" t="s">
        <v>205</v>
      </c>
      <c r="D97" s="18" t="s">
        <v>47</v>
      </c>
      <c r="E97" s="23" t="s">
        <v>206</v>
      </c>
      <c r="F97" s="24" t="s">
        <v>121</v>
      </c>
      <c r="G97" s="25">
        <v>740</v>
      </c>
      <c r="H97" s="25">
        <v>148</v>
      </c>
      <c r="I97" s="25">
        <f>ROUND(ROUND(H97,2)*ROUND(G97,2),2)</f>
        <v>109520</v>
      </c>
      <c r="O97">
        <f>(I97*21)/100</f>
        <v>22999.2</v>
      </c>
      <c r="P97" t="s">
        <v>22</v>
      </c>
    </row>
    <row r="98" spans="1:5" ht="12.75">
      <c r="A98" s="26" t="s">
        <v>50</v>
      </c>
      <c r="E98" s="27" t="s">
        <v>47</v>
      </c>
    </row>
    <row r="99" spans="1:5" ht="12.75">
      <c r="A99" s="28" t="s">
        <v>52</v>
      </c>
      <c r="E99" s="29" t="s">
        <v>405</v>
      </c>
    </row>
    <row r="100" spans="1:5" ht="140.25">
      <c r="A100" t="s">
        <v>53</v>
      </c>
      <c r="E100" s="27" t="s">
        <v>208</v>
      </c>
    </row>
    <row r="101" spans="1:16" ht="12.75">
      <c r="A101" s="18" t="s">
        <v>45</v>
      </c>
      <c r="B101" s="22" t="s">
        <v>108</v>
      </c>
      <c r="C101" s="22" t="s">
        <v>209</v>
      </c>
      <c r="D101" s="18" t="s">
        <v>47</v>
      </c>
      <c r="E101" s="23" t="s">
        <v>210</v>
      </c>
      <c r="F101" s="24" t="s">
        <v>121</v>
      </c>
      <c r="G101" s="25">
        <v>812</v>
      </c>
      <c r="H101" s="25">
        <v>132</v>
      </c>
      <c r="I101" s="25">
        <f>ROUND(ROUND(H101,2)*ROUND(G101,2),2)</f>
        <v>107184</v>
      </c>
      <c r="O101">
        <f>(I101*21)/100</f>
        <v>22508.64</v>
      </c>
      <c r="P101" t="s">
        <v>22</v>
      </c>
    </row>
    <row r="102" spans="1:5" ht="25.5">
      <c r="A102" s="26" t="s">
        <v>50</v>
      </c>
      <c r="E102" s="27" t="s">
        <v>211</v>
      </c>
    </row>
    <row r="103" spans="1:5" ht="25.5">
      <c r="A103" s="28" t="s">
        <v>52</v>
      </c>
      <c r="E103" s="29" t="s">
        <v>406</v>
      </c>
    </row>
    <row r="104" spans="1:5" ht="140.25">
      <c r="A104" t="s">
        <v>53</v>
      </c>
      <c r="E104" s="27" t="s">
        <v>208</v>
      </c>
    </row>
    <row r="105" spans="1:16" ht="12.75">
      <c r="A105" s="18" t="s">
        <v>45</v>
      </c>
      <c r="B105" s="22" t="s">
        <v>110</v>
      </c>
      <c r="C105" s="22" t="s">
        <v>213</v>
      </c>
      <c r="D105" s="18" t="s">
        <v>47</v>
      </c>
      <c r="E105" s="23" t="s">
        <v>214</v>
      </c>
      <c r="F105" s="24" t="s">
        <v>121</v>
      </c>
      <c r="G105" s="25">
        <v>2250</v>
      </c>
      <c r="H105" s="25">
        <v>192</v>
      </c>
      <c r="I105" s="25">
        <f>ROUND(ROUND(H105,2)*ROUND(G105,2),2)</f>
        <v>432000</v>
      </c>
      <c r="O105">
        <f>(I105*21)/100</f>
        <v>90720</v>
      </c>
      <c r="P105" t="s">
        <v>22</v>
      </c>
    </row>
    <row r="106" spans="1:5" ht="51">
      <c r="A106" s="26" t="s">
        <v>50</v>
      </c>
      <c r="E106" s="27" t="s">
        <v>215</v>
      </c>
    </row>
    <row r="107" spans="1:5" ht="12.75">
      <c r="A107" s="28" t="s">
        <v>52</v>
      </c>
      <c r="E107" s="29" t="s">
        <v>47</v>
      </c>
    </row>
    <row r="108" spans="1:5" ht="140.25">
      <c r="A108" t="s">
        <v>53</v>
      </c>
      <c r="E108" s="27" t="s">
        <v>208</v>
      </c>
    </row>
    <row r="109" spans="1:16" ht="12.75">
      <c r="A109" s="18" t="s">
        <v>45</v>
      </c>
      <c r="B109" s="22" t="s">
        <v>216</v>
      </c>
      <c r="C109" s="22" t="s">
        <v>217</v>
      </c>
      <c r="D109" s="18" t="s">
        <v>47</v>
      </c>
      <c r="E109" s="23" t="s">
        <v>218</v>
      </c>
      <c r="F109" s="24" t="s">
        <v>121</v>
      </c>
      <c r="G109" s="25">
        <v>2250</v>
      </c>
      <c r="H109" s="25">
        <v>384</v>
      </c>
      <c r="I109" s="25">
        <f>ROUND(ROUND(H109,2)*ROUND(G109,2),2)</f>
        <v>864000</v>
      </c>
      <c r="O109">
        <f>(I109*21)/100</f>
        <v>181440</v>
      </c>
      <c r="P109" t="s">
        <v>22</v>
      </c>
    </row>
    <row r="110" spans="1:5" ht="38.25">
      <c r="A110" s="26" t="s">
        <v>50</v>
      </c>
      <c r="E110" s="27" t="s">
        <v>219</v>
      </c>
    </row>
    <row r="111" spans="1:5" ht="12.75">
      <c r="A111" s="28" t="s">
        <v>52</v>
      </c>
      <c r="E111" s="29" t="s">
        <v>47</v>
      </c>
    </row>
    <row r="112" spans="1:5" ht="140.25">
      <c r="A112" t="s">
        <v>53</v>
      </c>
      <c r="E112" s="27" t="s">
        <v>208</v>
      </c>
    </row>
    <row r="113" spans="1:18" ht="12.75" customHeight="1">
      <c r="A113" s="5" t="s">
        <v>43</v>
      </c>
      <c r="B113" s="5"/>
      <c r="C113" s="31" t="s">
        <v>67</v>
      </c>
      <c r="D113" s="5"/>
      <c r="E113" s="20" t="s">
        <v>220</v>
      </c>
      <c r="F113" s="5"/>
      <c r="G113" s="5"/>
      <c r="H113" s="5"/>
      <c r="I113" s="32">
        <f>0+Q113</f>
        <v>0</v>
      </c>
      <c r="O113">
        <f>0+R113</f>
        <v>0</v>
      </c>
      <c r="Q113">
        <f>0+I114</f>
        <v>0</v>
      </c>
      <c r="R113">
        <f>0+O114</f>
        <v>0</v>
      </c>
    </row>
    <row r="114" spans="1:16" ht="12.75">
      <c r="A114" s="18" t="s">
        <v>45</v>
      </c>
      <c r="B114" s="22" t="s">
        <v>221</v>
      </c>
      <c r="C114" s="22" t="s">
        <v>222</v>
      </c>
      <c r="D114" s="18" t="s">
        <v>47</v>
      </c>
      <c r="E114" s="23" t="s">
        <v>223</v>
      </c>
      <c r="F114" s="24" t="s">
        <v>70</v>
      </c>
      <c r="G114" s="25">
        <v>3</v>
      </c>
      <c r="H114" s="25">
        <v>0</v>
      </c>
      <c r="I114" s="25">
        <f>ROUND(ROUND(H114,2)*ROUND(G114,2),2)</f>
        <v>0</v>
      </c>
      <c r="O114">
        <f>(I114*21)/100</f>
        <v>0</v>
      </c>
      <c r="P114" t="s">
        <v>22</v>
      </c>
    </row>
    <row r="115" spans="1:5" ht="12.75">
      <c r="A115" s="26" t="s">
        <v>50</v>
      </c>
      <c r="E115" s="27" t="s">
        <v>224</v>
      </c>
    </row>
    <row r="116" spans="1:5" ht="12.75">
      <c r="A116" s="28" t="s">
        <v>52</v>
      </c>
      <c r="E116" s="29" t="s">
        <v>47</v>
      </c>
    </row>
    <row r="117" spans="1:5" ht="76.5">
      <c r="A117" t="s">
        <v>53</v>
      </c>
      <c r="E117" s="27" t="s">
        <v>225</v>
      </c>
    </row>
    <row r="118" spans="1:18" ht="12.75" customHeight="1">
      <c r="A118" s="5" t="s">
        <v>43</v>
      </c>
      <c r="B118" s="5"/>
      <c r="C118" s="31" t="s">
        <v>40</v>
      </c>
      <c r="D118" s="5"/>
      <c r="E118" s="20" t="s">
        <v>226</v>
      </c>
      <c r="F118" s="5"/>
      <c r="G118" s="5"/>
      <c r="H118" s="5"/>
      <c r="I118" s="32">
        <f>0+Q118</f>
        <v>497193.75</v>
      </c>
      <c r="O118">
        <f>0+R118</f>
        <v>104410.6875</v>
      </c>
      <c r="Q118">
        <f>0+I119+I123+I127+I131+I135+I139+I143+I147+I151+I155+I159+I163+I167</f>
        <v>497193.75</v>
      </c>
      <c r="R118">
        <f>0+O119+O123+O127+O131+O135+O139+O143+O147+O151+O155+O159+O163+O167</f>
        <v>104410.6875</v>
      </c>
    </row>
    <row r="119" spans="1:16" ht="12.75">
      <c r="A119" s="18" t="s">
        <v>45</v>
      </c>
      <c r="B119" s="22" t="s">
        <v>227</v>
      </c>
      <c r="C119" s="22" t="s">
        <v>228</v>
      </c>
      <c r="D119" s="18" t="s">
        <v>47</v>
      </c>
      <c r="E119" s="23" t="s">
        <v>229</v>
      </c>
      <c r="F119" s="24" t="s">
        <v>194</v>
      </c>
      <c r="G119" s="25">
        <v>40</v>
      </c>
      <c r="H119" s="25">
        <v>1630</v>
      </c>
      <c r="I119" s="25">
        <f>ROUND(ROUND(H119,2)*ROUND(G119,2),2)</f>
        <v>65200</v>
      </c>
      <c r="O119">
        <f>(I119*21)/100</f>
        <v>13692</v>
      </c>
      <c r="P119" t="s">
        <v>22</v>
      </c>
    </row>
    <row r="120" spans="1:5" ht="12.75">
      <c r="A120" s="26" t="s">
        <v>50</v>
      </c>
      <c r="E120" s="27" t="s">
        <v>407</v>
      </c>
    </row>
    <row r="121" spans="1:5" ht="12.75">
      <c r="A121" s="28" t="s">
        <v>52</v>
      </c>
      <c r="E121" s="29" t="s">
        <v>47</v>
      </c>
    </row>
    <row r="122" spans="1:5" ht="216.75">
      <c r="A122" t="s">
        <v>53</v>
      </c>
      <c r="E122" s="27" t="s">
        <v>231</v>
      </c>
    </row>
    <row r="123" spans="1:16" ht="12.75">
      <c r="A123" s="18" t="s">
        <v>45</v>
      </c>
      <c r="B123" s="22" t="s">
        <v>232</v>
      </c>
      <c r="C123" s="22" t="s">
        <v>233</v>
      </c>
      <c r="D123" s="18" t="s">
        <v>47</v>
      </c>
      <c r="E123" s="23" t="s">
        <v>234</v>
      </c>
      <c r="F123" s="24" t="s">
        <v>194</v>
      </c>
      <c r="G123" s="25">
        <v>50</v>
      </c>
      <c r="H123" s="25">
        <v>1000</v>
      </c>
      <c r="I123" s="25">
        <f>ROUND(ROUND(H123,2)*ROUND(G123,2),2)</f>
        <v>50000</v>
      </c>
      <c r="O123">
        <f>(I123*21)/100</f>
        <v>10500</v>
      </c>
      <c r="P123" t="s">
        <v>22</v>
      </c>
    </row>
    <row r="124" spans="1:5" ht="38.25">
      <c r="A124" s="26" t="s">
        <v>50</v>
      </c>
      <c r="E124" s="27" t="s">
        <v>351</v>
      </c>
    </row>
    <row r="125" spans="1:5" ht="12.75">
      <c r="A125" s="28" t="s">
        <v>52</v>
      </c>
      <c r="E125" s="29" t="s">
        <v>47</v>
      </c>
    </row>
    <row r="126" spans="1:5" ht="204">
      <c r="A126" t="s">
        <v>53</v>
      </c>
      <c r="E126" s="27" t="s">
        <v>236</v>
      </c>
    </row>
    <row r="127" spans="1:16" ht="12.75">
      <c r="A127" s="18" t="s">
        <v>45</v>
      </c>
      <c r="B127" s="22" t="s">
        <v>237</v>
      </c>
      <c r="C127" s="22" t="s">
        <v>238</v>
      </c>
      <c r="D127" s="18" t="s">
        <v>47</v>
      </c>
      <c r="E127" s="23" t="s">
        <v>239</v>
      </c>
      <c r="F127" s="24" t="s">
        <v>70</v>
      </c>
      <c r="G127" s="25">
        <v>110</v>
      </c>
      <c r="H127" s="25">
        <v>320</v>
      </c>
      <c r="I127" s="25">
        <f>ROUND(ROUND(H127,2)*ROUND(G127,2),2)</f>
        <v>35200</v>
      </c>
      <c r="O127">
        <f>(I127*21)/100</f>
        <v>7392</v>
      </c>
      <c r="P127" t="s">
        <v>22</v>
      </c>
    </row>
    <row r="128" spans="1:5" ht="12.75">
      <c r="A128" s="26" t="s">
        <v>50</v>
      </c>
      <c r="E128" s="27" t="s">
        <v>47</v>
      </c>
    </row>
    <row r="129" spans="1:5" ht="12.75">
      <c r="A129" s="28" t="s">
        <v>52</v>
      </c>
      <c r="E129" s="29" t="s">
        <v>47</v>
      </c>
    </row>
    <row r="130" spans="1:5" ht="38.25">
      <c r="A130" t="s">
        <v>53</v>
      </c>
      <c r="E130" s="27" t="s">
        <v>240</v>
      </c>
    </row>
    <row r="131" spans="1:16" ht="12.75">
      <c r="A131" s="18" t="s">
        <v>45</v>
      </c>
      <c r="B131" s="22" t="s">
        <v>241</v>
      </c>
      <c r="C131" s="22" t="s">
        <v>257</v>
      </c>
      <c r="D131" s="18" t="s">
        <v>47</v>
      </c>
      <c r="E131" s="23" t="s">
        <v>258</v>
      </c>
      <c r="F131" s="24" t="s">
        <v>70</v>
      </c>
      <c r="G131" s="25">
        <v>6</v>
      </c>
      <c r="H131" s="25">
        <v>2200</v>
      </c>
      <c r="I131" s="25">
        <f>ROUND(ROUND(H131,2)*ROUND(G131,2),2)</f>
        <v>13200</v>
      </c>
      <c r="O131">
        <f>(I131*21)/100</f>
        <v>2772</v>
      </c>
      <c r="P131" t="s">
        <v>22</v>
      </c>
    </row>
    <row r="132" spans="1:5" ht="51">
      <c r="A132" s="26" t="s">
        <v>50</v>
      </c>
      <c r="E132" s="27" t="s">
        <v>259</v>
      </c>
    </row>
    <row r="133" spans="1:5" ht="12.75">
      <c r="A133" s="28" t="s">
        <v>52</v>
      </c>
      <c r="E133" s="29" t="s">
        <v>47</v>
      </c>
    </row>
    <row r="134" spans="1:5" ht="102">
      <c r="A134" t="s">
        <v>53</v>
      </c>
      <c r="E134" s="27" t="s">
        <v>260</v>
      </c>
    </row>
    <row r="135" spans="1:16" ht="25.5">
      <c r="A135" s="18" t="s">
        <v>45</v>
      </c>
      <c r="B135" s="22" t="s">
        <v>246</v>
      </c>
      <c r="C135" s="22" t="s">
        <v>262</v>
      </c>
      <c r="D135" s="18" t="s">
        <v>47</v>
      </c>
      <c r="E135" s="23" t="s">
        <v>263</v>
      </c>
      <c r="F135" s="24" t="s">
        <v>121</v>
      </c>
      <c r="G135" s="25">
        <v>68.75</v>
      </c>
      <c r="H135" s="25">
        <v>109</v>
      </c>
      <c r="I135" s="25">
        <f>ROUND(ROUND(H135,2)*ROUND(G135,2),2)</f>
        <v>7493.75</v>
      </c>
      <c r="O135">
        <f>(I135*21)/100</f>
        <v>1573.6875</v>
      </c>
      <c r="P135" t="s">
        <v>22</v>
      </c>
    </row>
    <row r="136" spans="1:5" ht="12.75">
      <c r="A136" s="26" t="s">
        <v>50</v>
      </c>
      <c r="E136" s="27" t="s">
        <v>47</v>
      </c>
    </row>
    <row r="137" spans="1:5" ht="12.75">
      <c r="A137" s="28" t="s">
        <v>52</v>
      </c>
      <c r="E137" s="29" t="s">
        <v>408</v>
      </c>
    </row>
    <row r="138" spans="1:5" ht="25.5">
      <c r="A138" t="s">
        <v>53</v>
      </c>
      <c r="E138" s="27" t="s">
        <v>265</v>
      </c>
    </row>
    <row r="139" spans="1:16" ht="12.75">
      <c r="A139" s="18" t="s">
        <v>45</v>
      </c>
      <c r="B139" s="22" t="s">
        <v>251</v>
      </c>
      <c r="C139" s="22" t="s">
        <v>267</v>
      </c>
      <c r="D139" s="18" t="s">
        <v>47</v>
      </c>
      <c r="E139" s="23" t="s">
        <v>268</v>
      </c>
      <c r="F139" s="24" t="s">
        <v>70</v>
      </c>
      <c r="G139" s="25">
        <v>2</v>
      </c>
      <c r="H139" s="25">
        <v>12200</v>
      </c>
      <c r="I139" s="25">
        <f>ROUND(ROUND(H139,2)*ROUND(G139,2),2)</f>
        <v>24400</v>
      </c>
      <c r="O139">
        <f>(I139*21)/100</f>
        <v>5124</v>
      </c>
      <c r="P139" t="s">
        <v>22</v>
      </c>
    </row>
    <row r="140" spans="1:5" ht="12.75">
      <c r="A140" s="26" t="s">
        <v>50</v>
      </c>
      <c r="E140" s="27" t="s">
        <v>47</v>
      </c>
    </row>
    <row r="141" spans="1:5" ht="12.75">
      <c r="A141" s="28" t="s">
        <v>52</v>
      </c>
      <c r="E141" s="29" t="s">
        <v>47</v>
      </c>
    </row>
    <row r="142" spans="1:5" ht="102">
      <c r="A142" t="s">
        <v>53</v>
      </c>
      <c r="E142" s="27" t="s">
        <v>260</v>
      </c>
    </row>
    <row r="143" spans="1:16" ht="12.75">
      <c r="A143" s="18" t="s">
        <v>45</v>
      </c>
      <c r="B143" s="22" t="s">
        <v>256</v>
      </c>
      <c r="C143" s="22" t="s">
        <v>270</v>
      </c>
      <c r="D143" s="18" t="s">
        <v>47</v>
      </c>
      <c r="E143" s="23" t="s">
        <v>271</v>
      </c>
      <c r="F143" s="24" t="s">
        <v>70</v>
      </c>
      <c r="G143" s="25">
        <v>2</v>
      </c>
      <c r="H143" s="25">
        <v>14100</v>
      </c>
      <c r="I143" s="25">
        <f>ROUND(ROUND(H143,2)*ROUND(G143,2),2)</f>
        <v>28200</v>
      </c>
      <c r="O143">
        <f>(I143*21)/100</f>
        <v>5922</v>
      </c>
      <c r="P143" t="s">
        <v>22</v>
      </c>
    </row>
    <row r="144" spans="1:5" ht="12.75">
      <c r="A144" s="26" t="s">
        <v>50</v>
      </c>
      <c r="E144" s="27" t="s">
        <v>47</v>
      </c>
    </row>
    <row r="145" spans="1:5" ht="12.75">
      <c r="A145" s="28" t="s">
        <v>52</v>
      </c>
      <c r="E145" s="29" t="s">
        <v>47</v>
      </c>
    </row>
    <row r="146" spans="1:5" ht="102">
      <c r="A146" t="s">
        <v>53</v>
      </c>
      <c r="E146" s="27" t="s">
        <v>260</v>
      </c>
    </row>
    <row r="147" spans="1:16" ht="12.75">
      <c r="A147" s="18" t="s">
        <v>45</v>
      </c>
      <c r="B147" s="22" t="s">
        <v>261</v>
      </c>
      <c r="C147" s="22" t="s">
        <v>273</v>
      </c>
      <c r="D147" s="18" t="s">
        <v>47</v>
      </c>
      <c r="E147" s="23" t="s">
        <v>274</v>
      </c>
      <c r="F147" s="24" t="s">
        <v>70</v>
      </c>
      <c r="G147" s="25">
        <v>1</v>
      </c>
      <c r="H147" s="25">
        <v>42300</v>
      </c>
      <c r="I147" s="25">
        <f>ROUND(ROUND(H147,2)*ROUND(G147,2),2)</f>
        <v>42300</v>
      </c>
      <c r="O147">
        <f>(I147*21)/100</f>
        <v>8883</v>
      </c>
      <c r="P147" t="s">
        <v>22</v>
      </c>
    </row>
    <row r="148" spans="1:5" ht="12.75">
      <c r="A148" s="26" t="s">
        <v>50</v>
      </c>
      <c r="E148" s="27" t="s">
        <v>47</v>
      </c>
    </row>
    <row r="149" spans="1:5" ht="12.75">
      <c r="A149" s="28" t="s">
        <v>52</v>
      </c>
      <c r="E149" s="29" t="s">
        <v>47</v>
      </c>
    </row>
    <row r="150" spans="1:5" ht="102">
      <c r="A150" t="s">
        <v>53</v>
      </c>
      <c r="E150" s="27" t="s">
        <v>260</v>
      </c>
    </row>
    <row r="151" spans="1:16" ht="12.75">
      <c r="A151" s="18" t="s">
        <v>45</v>
      </c>
      <c r="B151" s="22" t="s">
        <v>266</v>
      </c>
      <c r="C151" s="22" t="s">
        <v>276</v>
      </c>
      <c r="D151" s="18" t="s">
        <v>47</v>
      </c>
      <c r="E151" s="23" t="s">
        <v>277</v>
      </c>
      <c r="F151" s="24" t="s">
        <v>70</v>
      </c>
      <c r="G151" s="25">
        <v>2</v>
      </c>
      <c r="H151" s="25">
        <v>2150</v>
      </c>
      <c r="I151" s="25">
        <f>ROUND(ROUND(H151,2)*ROUND(G151,2),2)</f>
        <v>4300</v>
      </c>
      <c r="O151">
        <f>(I151*21)/100</f>
        <v>903</v>
      </c>
      <c r="P151" t="s">
        <v>22</v>
      </c>
    </row>
    <row r="152" spans="1:5" ht="12.75">
      <c r="A152" s="26" t="s">
        <v>50</v>
      </c>
      <c r="E152" s="27" t="s">
        <v>47</v>
      </c>
    </row>
    <row r="153" spans="1:5" ht="12.75">
      <c r="A153" s="28" t="s">
        <v>52</v>
      </c>
      <c r="E153" s="29" t="s">
        <v>47</v>
      </c>
    </row>
    <row r="154" spans="1:5" ht="102">
      <c r="A154" t="s">
        <v>53</v>
      </c>
      <c r="E154" s="27" t="s">
        <v>260</v>
      </c>
    </row>
    <row r="155" spans="1:16" ht="12.75">
      <c r="A155" s="18" t="s">
        <v>45</v>
      </c>
      <c r="B155" s="22" t="s">
        <v>269</v>
      </c>
      <c r="C155" s="22" t="s">
        <v>279</v>
      </c>
      <c r="D155" s="18" t="s">
        <v>47</v>
      </c>
      <c r="E155" s="23" t="s">
        <v>280</v>
      </c>
      <c r="F155" s="24" t="s">
        <v>70</v>
      </c>
      <c r="G155" s="25">
        <v>35</v>
      </c>
      <c r="H155" s="25">
        <v>1860</v>
      </c>
      <c r="I155" s="25">
        <f>ROUND(ROUND(H155,2)*ROUND(G155,2),2)</f>
        <v>65100</v>
      </c>
      <c r="O155">
        <f>(I155*21)/100</f>
        <v>13671</v>
      </c>
      <c r="P155" t="s">
        <v>22</v>
      </c>
    </row>
    <row r="156" spans="1:5" ht="12.75">
      <c r="A156" s="26" t="s">
        <v>50</v>
      </c>
      <c r="E156" s="27" t="s">
        <v>47</v>
      </c>
    </row>
    <row r="157" spans="1:5" ht="12.75">
      <c r="A157" s="28" t="s">
        <v>52</v>
      </c>
      <c r="E157" s="29" t="s">
        <v>47</v>
      </c>
    </row>
    <row r="158" spans="1:5" ht="102">
      <c r="A158" t="s">
        <v>53</v>
      </c>
      <c r="E158" s="27" t="s">
        <v>260</v>
      </c>
    </row>
    <row r="159" spans="1:16" ht="12.75">
      <c r="A159" s="18" t="s">
        <v>45</v>
      </c>
      <c r="B159" s="22" t="s">
        <v>272</v>
      </c>
      <c r="C159" s="22" t="s">
        <v>282</v>
      </c>
      <c r="D159" s="18" t="s">
        <v>47</v>
      </c>
      <c r="E159" s="23" t="s">
        <v>283</v>
      </c>
      <c r="F159" s="24" t="s">
        <v>194</v>
      </c>
      <c r="G159" s="25">
        <v>270</v>
      </c>
      <c r="H159" s="25">
        <v>510</v>
      </c>
      <c r="I159" s="25">
        <f>ROUND(ROUND(H159,2)*ROUND(G159,2),2)</f>
        <v>137700</v>
      </c>
      <c r="O159">
        <f>(I159*21)/100</f>
        <v>28917</v>
      </c>
      <c r="P159" t="s">
        <v>22</v>
      </c>
    </row>
    <row r="160" spans="1:5" ht="12.75">
      <c r="A160" s="26" t="s">
        <v>50</v>
      </c>
      <c r="E160" s="27" t="s">
        <v>355</v>
      </c>
    </row>
    <row r="161" spans="1:5" ht="12.75">
      <c r="A161" s="28" t="s">
        <v>52</v>
      </c>
      <c r="E161" s="29" t="s">
        <v>47</v>
      </c>
    </row>
    <row r="162" spans="1:5" ht="63.75">
      <c r="A162" t="s">
        <v>53</v>
      </c>
      <c r="E162" s="27" t="s">
        <v>286</v>
      </c>
    </row>
    <row r="163" spans="1:16" ht="12.75">
      <c r="A163" s="18" t="s">
        <v>45</v>
      </c>
      <c r="B163" s="22" t="s">
        <v>275</v>
      </c>
      <c r="C163" s="22" t="s">
        <v>288</v>
      </c>
      <c r="D163" s="18" t="s">
        <v>47</v>
      </c>
      <c r="E163" s="23" t="s">
        <v>289</v>
      </c>
      <c r="F163" s="24" t="s">
        <v>194</v>
      </c>
      <c r="G163" s="25">
        <v>50</v>
      </c>
      <c r="H163" s="25">
        <v>248</v>
      </c>
      <c r="I163" s="25">
        <f>ROUND(ROUND(H163,2)*ROUND(G163,2),2)</f>
        <v>12400</v>
      </c>
      <c r="O163">
        <f>(I163*21)/100</f>
        <v>2604</v>
      </c>
      <c r="P163" t="s">
        <v>22</v>
      </c>
    </row>
    <row r="164" spans="1:5" ht="12.75">
      <c r="A164" s="26" t="s">
        <v>50</v>
      </c>
      <c r="E164" s="27" t="s">
        <v>47</v>
      </c>
    </row>
    <row r="165" spans="1:5" ht="12.75">
      <c r="A165" s="28" t="s">
        <v>52</v>
      </c>
      <c r="E165" s="29" t="s">
        <v>47</v>
      </c>
    </row>
    <row r="166" spans="1:5" ht="12.75">
      <c r="A166" t="s">
        <v>53</v>
      </c>
      <c r="E166" s="27" t="s">
        <v>178</v>
      </c>
    </row>
    <row r="167" spans="1:16" ht="12.75">
      <c r="A167" s="18" t="s">
        <v>45</v>
      </c>
      <c r="B167" s="22" t="s">
        <v>278</v>
      </c>
      <c r="C167" s="22" t="s">
        <v>291</v>
      </c>
      <c r="D167" s="18" t="s">
        <v>47</v>
      </c>
      <c r="E167" s="23" t="s">
        <v>292</v>
      </c>
      <c r="F167" s="24" t="s">
        <v>70</v>
      </c>
      <c r="G167" s="25">
        <v>45</v>
      </c>
      <c r="H167" s="25">
        <v>260</v>
      </c>
      <c r="I167" s="25">
        <f>ROUND(ROUND(H167,2)*ROUND(G167,2),2)</f>
        <v>11700</v>
      </c>
      <c r="O167">
        <f>(I167*21)/100</f>
        <v>2457</v>
      </c>
      <c r="P167" t="s">
        <v>22</v>
      </c>
    </row>
    <row r="168" spans="1:5" ht="25.5">
      <c r="A168" s="26" t="s">
        <v>50</v>
      </c>
      <c r="E168" s="27" t="s">
        <v>293</v>
      </c>
    </row>
    <row r="169" spans="1:5" ht="12.75">
      <c r="A169" s="28" t="s">
        <v>52</v>
      </c>
      <c r="E169" s="29" t="s">
        <v>47</v>
      </c>
    </row>
    <row r="170" spans="1:5" ht="51">
      <c r="A170" t="s">
        <v>53</v>
      </c>
      <c r="E170" s="27" t="s">
        <v>294</v>
      </c>
    </row>
  </sheetData>
  <sheetProtection/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19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0+O9+O30+O51+O68+O77+O82+O95</f>
        <v>3262985.5293</v>
      </c>
      <c r="P2" t="s">
        <v>22</v>
      </c>
    </row>
    <row r="3" spans="1:16" ht="15" customHeight="1">
      <c r="A3" t="s">
        <v>12</v>
      </c>
      <c r="B3" s="10" t="s">
        <v>14</v>
      </c>
      <c r="C3" s="36" t="s">
        <v>15</v>
      </c>
      <c r="D3" s="33"/>
      <c r="E3" s="11" t="s">
        <v>16</v>
      </c>
      <c r="F3" s="1"/>
      <c r="G3" s="8"/>
      <c r="H3" s="7" t="s">
        <v>411</v>
      </c>
      <c r="I3" s="30">
        <f>0+I9+I30+I51+I68+I77+I82+I95</f>
        <v>15538026.33</v>
      </c>
      <c r="O3" t="s">
        <v>19</v>
      </c>
      <c r="P3" t="s">
        <v>22</v>
      </c>
    </row>
    <row r="4" spans="1:16" ht="15" customHeight="1">
      <c r="A4" t="s">
        <v>17</v>
      </c>
      <c r="B4" s="10" t="s">
        <v>112</v>
      </c>
      <c r="C4" s="36" t="s">
        <v>409</v>
      </c>
      <c r="D4" s="33"/>
      <c r="E4" s="11" t="s">
        <v>410</v>
      </c>
      <c r="F4" s="1"/>
      <c r="G4" s="1"/>
      <c r="H4" s="9"/>
      <c r="I4" s="9"/>
      <c r="O4" t="s">
        <v>20</v>
      </c>
      <c r="P4" t="s">
        <v>22</v>
      </c>
    </row>
    <row r="5" spans="1:16" ht="12.75" customHeight="1">
      <c r="A5" t="s">
        <v>115</v>
      </c>
      <c r="B5" s="13" t="s">
        <v>18</v>
      </c>
      <c r="C5" s="37" t="s">
        <v>411</v>
      </c>
      <c r="D5" s="38"/>
      <c r="E5" s="14" t="s">
        <v>412</v>
      </c>
      <c r="F5" s="5"/>
      <c r="G5" s="5"/>
      <c r="H5" s="5"/>
      <c r="I5" s="5"/>
      <c r="O5" t="s">
        <v>21</v>
      </c>
      <c r="P5" t="s">
        <v>22</v>
      </c>
    </row>
    <row r="6" spans="1:9" ht="12.75" customHeight="1">
      <c r="A6" s="39" t="s">
        <v>25</v>
      </c>
      <c r="B6" s="39" t="s">
        <v>27</v>
      </c>
      <c r="C6" s="39" t="s">
        <v>29</v>
      </c>
      <c r="D6" s="39" t="s">
        <v>30</v>
      </c>
      <c r="E6" s="39" t="s">
        <v>32</v>
      </c>
      <c r="F6" s="39" t="s">
        <v>34</v>
      </c>
      <c r="G6" s="39" t="s">
        <v>36</v>
      </c>
      <c r="H6" s="39" t="s">
        <v>38</v>
      </c>
      <c r="I6" s="39"/>
    </row>
    <row r="7" spans="1:9" ht="12.75" customHeight="1">
      <c r="A7" s="39"/>
      <c r="B7" s="39"/>
      <c r="C7" s="39"/>
      <c r="D7" s="39"/>
      <c r="E7" s="39"/>
      <c r="F7" s="39"/>
      <c r="G7" s="39"/>
      <c r="H7" s="12" t="s">
        <v>39</v>
      </c>
      <c r="I7" s="12" t="s">
        <v>41</v>
      </c>
    </row>
    <row r="8" spans="1:9" ht="12.75" customHeight="1">
      <c r="A8" s="12" t="s">
        <v>26</v>
      </c>
      <c r="B8" s="12" t="s">
        <v>28</v>
      </c>
      <c r="C8" s="12" t="s">
        <v>22</v>
      </c>
      <c r="D8" s="12" t="s">
        <v>31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5" t="s">
        <v>43</v>
      </c>
      <c r="B9" s="15"/>
      <c r="C9" s="19" t="s">
        <v>28</v>
      </c>
      <c r="D9" s="15"/>
      <c r="E9" s="20" t="s">
        <v>118</v>
      </c>
      <c r="F9" s="15"/>
      <c r="G9" s="15"/>
      <c r="H9" s="15"/>
      <c r="I9" s="21">
        <f>0+Q9</f>
        <v>330437</v>
      </c>
      <c r="O9">
        <f>0+R9</f>
        <v>69391.77</v>
      </c>
      <c r="Q9">
        <f>0+I10+I14+I18+I22+I26</f>
        <v>330437</v>
      </c>
      <c r="R9">
        <f>0+O10+O14+O18+O22+O26</f>
        <v>69391.77</v>
      </c>
    </row>
    <row r="10" spans="1:16" ht="12.75">
      <c r="A10" s="18" t="s">
        <v>45</v>
      </c>
      <c r="B10" s="22" t="s">
        <v>28</v>
      </c>
      <c r="C10" s="22" t="s">
        <v>413</v>
      </c>
      <c r="D10" s="18" t="s">
        <v>47</v>
      </c>
      <c r="E10" s="23" t="s">
        <v>414</v>
      </c>
      <c r="F10" s="24" t="s">
        <v>131</v>
      </c>
      <c r="G10" s="25">
        <v>207</v>
      </c>
      <c r="H10" s="25">
        <v>201</v>
      </c>
      <c r="I10" s="25">
        <f>ROUND(ROUND(H10,2)*ROUND(G10,2),2)</f>
        <v>41607</v>
      </c>
      <c r="O10">
        <f>(I10*21)/100</f>
        <v>8737.47</v>
      </c>
      <c r="P10" t="s">
        <v>22</v>
      </c>
    </row>
    <row r="11" spans="1:5" ht="38.25">
      <c r="A11" s="26" t="s">
        <v>50</v>
      </c>
      <c r="E11" s="27" t="s">
        <v>415</v>
      </c>
    </row>
    <row r="12" spans="1:5" ht="12.75">
      <c r="A12" s="28" t="s">
        <v>52</v>
      </c>
      <c r="E12" s="29" t="s">
        <v>47</v>
      </c>
    </row>
    <row r="13" spans="1:5" ht="318.75">
      <c r="A13" t="s">
        <v>53</v>
      </c>
      <c r="E13" s="27" t="s">
        <v>416</v>
      </c>
    </row>
    <row r="14" spans="1:16" ht="12.75">
      <c r="A14" s="18" t="s">
        <v>45</v>
      </c>
      <c r="B14" s="22" t="s">
        <v>22</v>
      </c>
      <c r="C14" s="22" t="s">
        <v>417</v>
      </c>
      <c r="D14" s="18" t="s">
        <v>47</v>
      </c>
      <c r="E14" s="23" t="s">
        <v>414</v>
      </c>
      <c r="F14" s="24" t="s">
        <v>131</v>
      </c>
      <c r="G14" s="25">
        <v>790</v>
      </c>
      <c r="H14" s="25">
        <v>300</v>
      </c>
      <c r="I14" s="25">
        <f>ROUND(ROUND(H14,2)*ROUND(G14,2),2)</f>
        <v>237000</v>
      </c>
      <c r="O14">
        <f>(I14*21)/100</f>
        <v>49770</v>
      </c>
      <c r="P14" t="s">
        <v>22</v>
      </c>
    </row>
    <row r="15" spans="1:5" ht="25.5">
      <c r="A15" s="26" t="s">
        <v>50</v>
      </c>
      <c r="E15" s="27" t="s">
        <v>418</v>
      </c>
    </row>
    <row r="16" spans="1:5" ht="63.75">
      <c r="A16" s="28" t="s">
        <v>52</v>
      </c>
      <c r="E16" s="29" t="s">
        <v>419</v>
      </c>
    </row>
    <row r="17" spans="1:5" ht="318.75">
      <c r="A17" t="s">
        <v>53</v>
      </c>
      <c r="E17" s="27" t="s">
        <v>416</v>
      </c>
    </row>
    <row r="18" spans="1:16" ht="12.75">
      <c r="A18" s="18" t="s">
        <v>45</v>
      </c>
      <c r="B18" s="22" t="s">
        <v>31</v>
      </c>
      <c r="C18" s="22" t="s">
        <v>420</v>
      </c>
      <c r="D18" s="18" t="s">
        <v>47</v>
      </c>
      <c r="E18" s="23" t="s">
        <v>421</v>
      </c>
      <c r="F18" s="24" t="s">
        <v>131</v>
      </c>
      <c r="G18" s="25">
        <v>207</v>
      </c>
      <c r="H18" s="25">
        <v>187</v>
      </c>
      <c r="I18" s="25">
        <f>ROUND(ROUND(H18,2)*ROUND(G18,2),2)</f>
        <v>38709</v>
      </c>
      <c r="O18">
        <f>(I18*21)/100</f>
        <v>8128.89</v>
      </c>
      <c r="P18" t="s">
        <v>22</v>
      </c>
    </row>
    <row r="19" spans="1:5" ht="38.25">
      <c r="A19" s="26" t="s">
        <v>50</v>
      </c>
      <c r="E19" s="27" t="s">
        <v>422</v>
      </c>
    </row>
    <row r="20" spans="1:5" ht="51">
      <c r="A20" s="28" t="s">
        <v>52</v>
      </c>
      <c r="E20" s="29" t="s">
        <v>423</v>
      </c>
    </row>
    <row r="21" spans="1:5" ht="267.75">
      <c r="A21" t="s">
        <v>53</v>
      </c>
      <c r="E21" s="27" t="s">
        <v>161</v>
      </c>
    </row>
    <row r="22" spans="1:16" ht="12.75">
      <c r="A22" s="18" t="s">
        <v>45</v>
      </c>
      <c r="B22" s="22" t="s">
        <v>33</v>
      </c>
      <c r="C22" s="22" t="s">
        <v>424</v>
      </c>
      <c r="D22" s="18" t="s">
        <v>47</v>
      </c>
      <c r="E22" s="23" t="s">
        <v>421</v>
      </c>
      <c r="F22" s="24" t="s">
        <v>131</v>
      </c>
      <c r="G22" s="25">
        <v>23</v>
      </c>
      <c r="H22" s="25">
        <v>187</v>
      </c>
      <c r="I22" s="25">
        <f>ROUND(ROUND(H22,2)*ROUND(G22,2),2)</f>
        <v>4301</v>
      </c>
      <c r="O22">
        <f>(I22*21)/100</f>
        <v>903.21</v>
      </c>
      <c r="P22" t="s">
        <v>22</v>
      </c>
    </row>
    <row r="23" spans="1:5" ht="38.25">
      <c r="A23" s="26" t="s">
        <v>50</v>
      </c>
      <c r="E23" s="27" t="s">
        <v>425</v>
      </c>
    </row>
    <row r="24" spans="1:5" ht="51">
      <c r="A24" s="28" t="s">
        <v>52</v>
      </c>
      <c r="E24" s="29" t="s">
        <v>426</v>
      </c>
    </row>
    <row r="25" spans="1:5" ht="267.75">
      <c r="A25" t="s">
        <v>53</v>
      </c>
      <c r="E25" s="27" t="s">
        <v>161</v>
      </c>
    </row>
    <row r="26" spans="1:16" ht="12.75">
      <c r="A26" s="18" t="s">
        <v>45</v>
      </c>
      <c r="B26" s="22" t="s">
        <v>35</v>
      </c>
      <c r="C26" s="22" t="s">
        <v>179</v>
      </c>
      <c r="D26" s="18" t="s">
        <v>47</v>
      </c>
      <c r="E26" s="23" t="s">
        <v>180</v>
      </c>
      <c r="F26" s="24" t="s">
        <v>121</v>
      </c>
      <c r="G26" s="25">
        <v>630</v>
      </c>
      <c r="H26" s="25">
        <v>14</v>
      </c>
      <c r="I26" s="25">
        <f>ROUND(ROUND(H26,2)*ROUND(G26,2),2)</f>
        <v>8820</v>
      </c>
      <c r="O26">
        <f>(I26*21)/100</f>
        <v>1852.2</v>
      </c>
      <c r="P26" t="s">
        <v>22</v>
      </c>
    </row>
    <row r="27" spans="1:5" ht="12.75">
      <c r="A27" s="26" t="s">
        <v>50</v>
      </c>
      <c r="E27" s="27" t="s">
        <v>47</v>
      </c>
    </row>
    <row r="28" spans="1:5" ht="12.75">
      <c r="A28" s="28" t="s">
        <v>52</v>
      </c>
      <c r="E28" s="29" t="s">
        <v>427</v>
      </c>
    </row>
    <row r="29" spans="1:5" ht="38.25">
      <c r="A29" t="s">
        <v>53</v>
      </c>
      <c r="E29" s="27" t="s">
        <v>182</v>
      </c>
    </row>
    <row r="30" spans="1:18" ht="12.75" customHeight="1">
      <c r="A30" s="5" t="s">
        <v>43</v>
      </c>
      <c r="B30" s="5"/>
      <c r="C30" s="31" t="s">
        <v>22</v>
      </c>
      <c r="D30" s="5"/>
      <c r="E30" s="20" t="s">
        <v>186</v>
      </c>
      <c r="F30" s="5"/>
      <c r="G30" s="5"/>
      <c r="H30" s="5"/>
      <c r="I30" s="32">
        <f>0+Q30</f>
        <v>7774799.9</v>
      </c>
      <c r="O30">
        <f>0+R30</f>
        <v>1632707.9789999998</v>
      </c>
      <c r="Q30">
        <f>0+I31+I35+I39+I43+I47</f>
        <v>7774799.9</v>
      </c>
      <c r="R30">
        <f>0+O31+O35+O39+O43+O47</f>
        <v>1632707.9789999998</v>
      </c>
    </row>
    <row r="31" spans="1:16" ht="12.75">
      <c r="A31" s="18" t="s">
        <v>45</v>
      </c>
      <c r="B31" s="22" t="s">
        <v>37</v>
      </c>
      <c r="C31" s="22" t="s">
        <v>428</v>
      </c>
      <c r="D31" s="18" t="s">
        <v>47</v>
      </c>
      <c r="E31" s="23" t="s">
        <v>429</v>
      </c>
      <c r="F31" s="24" t="s">
        <v>194</v>
      </c>
      <c r="G31" s="25">
        <v>472.5</v>
      </c>
      <c r="H31" s="25">
        <v>304</v>
      </c>
      <c r="I31" s="25">
        <f>ROUND(ROUND(H31,2)*ROUND(G31,2),2)</f>
        <v>143640</v>
      </c>
      <c r="O31">
        <f>(I31*21)/100</f>
        <v>30164.4</v>
      </c>
      <c r="P31" t="s">
        <v>22</v>
      </c>
    </row>
    <row r="32" spans="1:5" ht="12.75">
      <c r="A32" s="26" t="s">
        <v>50</v>
      </c>
      <c r="E32" s="27" t="s">
        <v>430</v>
      </c>
    </row>
    <row r="33" spans="1:5" ht="12.75">
      <c r="A33" s="28" t="s">
        <v>52</v>
      </c>
      <c r="E33" s="29" t="s">
        <v>431</v>
      </c>
    </row>
    <row r="34" spans="1:5" ht="165.75">
      <c r="A34" t="s">
        <v>53</v>
      </c>
      <c r="E34" s="27" t="s">
        <v>196</v>
      </c>
    </row>
    <row r="35" spans="1:16" ht="12.75">
      <c r="A35" s="18" t="s">
        <v>45</v>
      </c>
      <c r="B35" s="22" t="s">
        <v>65</v>
      </c>
      <c r="C35" s="22" t="s">
        <v>432</v>
      </c>
      <c r="D35" s="18" t="s">
        <v>47</v>
      </c>
      <c r="E35" s="23" t="s">
        <v>433</v>
      </c>
      <c r="F35" s="24" t="s">
        <v>325</v>
      </c>
      <c r="G35" s="25">
        <v>48.05</v>
      </c>
      <c r="H35" s="25">
        <v>0</v>
      </c>
      <c r="I35" s="25">
        <f>ROUND(ROUND(H35,2)*ROUND(G35,2),2)</f>
        <v>0</v>
      </c>
      <c r="O35">
        <f>(I35*21)/100</f>
        <v>0</v>
      </c>
      <c r="P35" t="s">
        <v>22</v>
      </c>
    </row>
    <row r="36" spans="1:5" ht="25.5">
      <c r="A36" s="26" t="s">
        <v>50</v>
      </c>
      <c r="E36" s="27" t="s">
        <v>434</v>
      </c>
    </row>
    <row r="37" spans="1:5" ht="12.75">
      <c r="A37" s="28" t="s">
        <v>52</v>
      </c>
      <c r="E37" s="29" t="s">
        <v>435</v>
      </c>
    </row>
    <row r="38" spans="1:5" ht="267.75">
      <c r="A38" t="s">
        <v>53</v>
      </c>
      <c r="E38" s="27" t="s">
        <v>436</v>
      </c>
    </row>
    <row r="39" spans="1:16" ht="25.5">
      <c r="A39" s="18" t="s">
        <v>45</v>
      </c>
      <c r="B39" s="22" t="s">
        <v>67</v>
      </c>
      <c r="C39" s="22" t="s">
        <v>437</v>
      </c>
      <c r="D39" s="18" t="s">
        <v>47</v>
      </c>
      <c r="E39" s="23" t="s">
        <v>438</v>
      </c>
      <c r="F39" s="24" t="s">
        <v>194</v>
      </c>
      <c r="G39" s="25">
        <v>1274</v>
      </c>
      <c r="H39" s="25">
        <v>1620</v>
      </c>
      <c r="I39" s="25">
        <f>ROUND(ROUND(H39,2)*ROUND(G39,2),2)</f>
        <v>2063880</v>
      </c>
      <c r="O39">
        <f>(I39*21)/100</f>
        <v>433414.8</v>
      </c>
      <c r="P39" t="s">
        <v>22</v>
      </c>
    </row>
    <row r="40" spans="1:5" ht="25.5">
      <c r="A40" s="26" t="s">
        <v>50</v>
      </c>
      <c r="E40" s="27" t="s">
        <v>439</v>
      </c>
    </row>
    <row r="41" spans="1:5" ht="12.75">
      <c r="A41" s="28" t="s">
        <v>52</v>
      </c>
      <c r="E41" s="29" t="s">
        <v>440</v>
      </c>
    </row>
    <row r="42" spans="1:5" ht="12.75">
      <c r="A42" t="s">
        <v>53</v>
      </c>
      <c r="E42" s="27" t="s">
        <v>178</v>
      </c>
    </row>
    <row r="43" spans="1:16" ht="25.5">
      <c r="A43" s="18" t="s">
        <v>45</v>
      </c>
      <c r="B43" s="22" t="s">
        <v>40</v>
      </c>
      <c r="C43" s="22" t="s">
        <v>441</v>
      </c>
      <c r="D43" s="18" t="s">
        <v>47</v>
      </c>
      <c r="E43" s="23" t="s">
        <v>442</v>
      </c>
      <c r="F43" s="24" t="s">
        <v>194</v>
      </c>
      <c r="G43" s="25">
        <v>2366</v>
      </c>
      <c r="H43" s="25">
        <v>2020</v>
      </c>
      <c r="I43" s="25">
        <f>ROUND(ROUND(H43,2)*ROUND(G43,2),2)</f>
        <v>4779320</v>
      </c>
      <c r="O43">
        <f>(I43*21)/100</f>
        <v>1003657.2</v>
      </c>
      <c r="P43" t="s">
        <v>22</v>
      </c>
    </row>
    <row r="44" spans="1:5" ht="25.5">
      <c r="A44" s="26" t="s">
        <v>50</v>
      </c>
      <c r="E44" s="27" t="s">
        <v>443</v>
      </c>
    </row>
    <row r="45" spans="1:5" ht="12.75">
      <c r="A45" s="28" t="s">
        <v>52</v>
      </c>
      <c r="E45" s="29" t="s">
        <v>444</v>
      </c>
    </row>
    <row r="46" spans="1:5" ht="12.75">
      <c r="A46" t="s">
        <v>53</v>
      </c>
      <c r="E46" s="27" t="s">
        <v>178</v>
      </c>
    </row>
    <row r="47" spans="1:16" ht="12.75">
      <c r="A47" s="18" t="s">
        <v>45</v>
      </c>
      <c r="B47" s="22" t="s">
        <v>42</v>
      </c>
      <c r="C47" s="22" t="s">
        <v>445</v>
      </c>
      <c r="D47" s="18" t="s">
        <v>47</v>
      </c>
      <c r="E47" s="23" t="s">
        <v>446</v>
      </c>
      <c r="F47" s="24" t="s">
        <v>131</v>
      </c>
      <c r="G47" s="25">
        <v>138.97</v>
      </c>
      <c r="H47" s="25">
        <v>5670</v>
      </c>
      <c r="I47" s="25">
        <f>ROUND(ROUND(H47,2)*ROUND(G47,2),2)</f>
        <v>787959.9</v>
      </c>
      <c r="O47">
        <f>(I47*21)/100</f>
        <v>165471.579</v>
      </c>
      <c r="P47" t="s">
        <v>22</v>
      </c>
    </row>
    <row r="48" spans="1:5" ht="12.75">
      <c r="A48" s="26" t="s">
        <v>50</v>
      </c>
      <c r="E48" s="27" t="s">
        <v>447</v>
      </c>
    </row>
    <row r="49" spans="1:5" ht="12.75">
      <c r="A49" s="28" t="s">
        <v>52</v>
      </c>
      <c r="E49" s="29" t="s">
        <v>448</v>
      </c>
    </row>
    <row r="50" spans="1:5" ht="76.5">
      <c r="A50" t="s">
        <v>53</v>
      </c>
      <c r="E50" s="27" t="s">
        <v>449</v>
      </c>
    </row>
    <row r="51" spans="1:18" ht="12.75" customHeight="1">
      <c r="A51" s="5" t="s">
        <v>43</v>
      </c>
      <c r="B51" s="5"/>
      <c r="C51" s="31" t="s">
        <v>31</v>
      </c>
      <c r="D51" s="5"/>
      <c r="E51" s="20" t="s">
        <v>317</v>
      </c>
      <c r="F51" s="5"/>
      <c r="G51" s="5"/>
      <c r="H51" s="5"/>
      <c r="I51" s="32">
        <f>0+Q51</f>
        <v>5386533</v>
      </c>
      <c r="O51">
        <f>0+R51</f>
        <v>1131171.93</v>
      </c>
      <c r="Q51">
        <f>0+I52+I56+I60+I64</f>
        <v>5386533</v>
      </c>
      <c r="R51">
        <f>0+O52+O56+O60+O64</f>
        <v>1131171.93</v>
      </c>
    </row>
    <row r="52" spans="1:16" ht="12.75">
      <c r="A52" s="18" t="s">
        <v>45</v>
      </c>
      <c r="B52" s="22" t="s">
        <v>73</v>
      </c>
      <c r="C52" s="22" t="s">
        <v>450</v>
      </c>
      <c r="D52" s="18" t="s">
        <v>47</v>
      </c>
      <c r="E52" s="23" t="s">
        <v>451</v>
      </c>
      <c r="F52" s="24" t="s">
        <v>131</v>
      </c>
      <c r="G52" s="25">
        <v>138.6</v>
      </c>
      <c r="H52" s="25">
        <v>6430</v>
      </c>
      <c r="I52" s="25">
        <f>ROUND(ROUND(H52,2)*ROUND(G52,2),2)</f>
        <v>891198</v>
      </c>
      <c r="O52">
        <f>(I52*21)/100</f>
        <v>187151.58</v>
      </c>
      <c r="P52" t="s">
        <v>22</v>
      </c>
    </row>
    <row r="53" spans="1:5" ht="25.5">
      <c r="A53" s="26" t="s">
        <v>50</v>
      </c>
      <c r="E53" s="27" t="s">
        <v>452</v>
      </c>
    </row>
    <row r="54" spans="1:5" ht="12.75">
      <c r="A54" s="28" t="s">
        <v>52</v>
      </c>
      <c r="E54" s="29" t="s">
        <v>453</v>
      </c>
    </row>
    <row r="55" spans="1:5" ht="318.75">
      <c r="A55" t="s">
        <v>53</v>
      </c>
      <c r="E55" s="27" t="s">
        <v>454</v>
      </c>
    </row>
    <row r="56" spans="1:16" ht="12.75">
      <c r="A56" s="18" t="s">
        <v>45</v>
      </c>
      <c r="B56" s="22" t="s">
        <v>77</v>
      </c>
      <c r="C56" s="22" t="s">
        <v>455</v>
      </c>
      <c r="D56" s="18" t="s">
        <v>47</v>
      </c>
      <c r="E56" s="23" t="s">
        <v>456</v>
      </c>
      <c r="F56" s="24" t="s">
        <v>325</v>
      </c>
      <c r="G56" s="25">
        <v>16.63</v>
      </c>
      <c r="H56" s="25">
        <v>24900</v>
      </c>
      <c r="I56" s="25">
        <f>ROUND(ROUND(H56,2)*ROUND(G56,2),2)</f>
        <v>414087</v>
      </c>
      <c r="O56">
        <f>(I56*21)/100</f>
        <v>86958.27</v>
      </c>
      <c r="P56" t="s">
        <v>22</v>
      </c>
    </row>
    <row r="57" spans="1:5" ht="25.5">
      <c r="A57" s="26" t="s">
        <v>50</v>
      </c>
      <c r="E57" s="27" t="s">
        <v>457</v>
      </c>
    </row>
    <row r="58" spans="1:5" ht="12.75">
      <c r="A58" s="28" t="s">
        <v>52</v>
      </c>
      <c r="E58" s="29" t="s">
        <v>458</v>
      </c>
    </row>
    <row r="59" spans="1:5" ht="267.75">
      <c r="A59" t="s">
        <v>53</v>
      </c>
      <c r="E59" s="27" t="s">
        <v>327</v>
      </c>
    </row>
    <row r="60" spans="1:16" ht="25.5">
      <c r="A60" s="18" t="s">
        <v>45</v>
      </c>
      <c r="B60" s="22" t="s">
        <v>79</v>
      </c>
      <c r="C60" s="22" t="s">
        <v>459</v>
      </c>
      <c r="D60" s="18" t="s">
        <v>47</v>
      </c>
      <c r="E60" s="23" t="s">
        <v>460</v>
      </c>
      <c r="F60" s="24" t="s">
        <v>131</v>
      </c>
      <c r="G60" s="25">
        <v>532.8</v>
      </c>
      <c r="H60" s="25">
        <v>5210</v>
      </c>
      <c r="I60" s="25">
        <f>ROUND(ROUND(H60,2)*ROUND(G60,2),2)</f>
        <v>2775888</v>
      </c>
      <c r="O60">
        <f>(I60*21)/100</f>
        <v>582936.48</v>
      </c>
      <c r="P60" t="s">
        <v>22</v>
      </c>
    </row>
    <row r="61" spans="1:5" ht="25.5">
      <c r="A61" s="26" t="s">
        <v>50</v>
      </c>
      <c r="E61" s="27" t="s">
        <v>461</v>
      </c>
    </row>
    <row r="62" spans="1:5" ht="12.75">
      <c r="A62" s="28" t="s">
        <v>52</v>
      </c>
      <c r="E62" s="29" t="s">
        <v>462</v>
      </c>
    </row>
    <row r="63" spans="1:5" ht="318.75">
      <c r="A63" t="s">
        <v>53</v>
      </c>
      <c r="E63" s="27" t="s">
        <v>322</v>
      </c>
    </row>
    <row r="64" spans="1:16" ht="12.75">
      <c r="A64" s="18" t="s">
        <v>45</v>
      </c>
      <c r="B64" s="22" t="s">
        <v>81</v>
      </c>
      <c r="C64" s="22" t="s">
        <v>463</v>
      </c>
      <c r="D64" s="18" t="s">
        <v>47</v>
      </c>
      <c r="E64" s="23" t="s">
        <v>464</v>
      </c>
      <c r="F64" s="24" t="s">
        <v>325</v>
      </c>
      <c r="G64" s="25">
        <v>53.28</v>
      </c>
      <c r="H64" s="25">
        <v>24500</v>
      </c>
      <c r="I64" s="25">
        <f>ROUND(ROUND(H64,2)*ROUND(G64,2),2)</f>
        <v>1305360</v>
      </c>
      <c r="O64">
        <f>(I64*21)/100</f>
        <v>274125.6</v>
      </c>
      <c r="P64" t="s">
        <v>22</v>
      </c>
    </row>
    <row r="65" spans="1:5" ht="25.5">
      <c r="A65" s="26" t="s">
        <v>50</v>
      </c>
      <c r="E65" s="27" t="s">
        <v>465</v>
      </c>
    </row>
    <row r="66" spans="1:5" ht="12.75">
      <c r="A66" s="28" t="s">
        <v>52</v>
      </c>
      <c r="E66" s="29" t="s">
        <v>466</v>
      </c>
    </row>
    <row r="67" spans="1:5" ht="267.75">
      <c r="A67" t="s">
        <v>53</v>
      </c>
      <c r="E67" s="27" t="s">
        <v>327</v>
      </c>
    </row>
    <row r="68" spans="1:18" ht="12.75" customHeight="1">
      <c r="A68" s="5" t="s">
        <v>43</v>
      </c>
      <c r="B68" s="5"/>
      <c r="C68" s="31" t="s">
        <v>33</v>
      </c>
      <c r="D68" s="5"/>
      <c r="E68" s="20" t="s">
        <v>197</v>
      </c>
      <c r="F68" s="5"/>
      <c r="G68" s="5"/>
      <c r="H68" s="5"/>
      <c r="I68" s="32">
        <f>0+Q68</f>
        <v>337260</v>
      </c>
      <c r="O68">
        <f>0+R68</f>
        <v>70824.6</v>
      </c>
      <c r="Q68">
        <f>0+I69+I73</f>
        <v>337260</v>
      </c>
      <c r="R68">
        <f>0+O69+O73</f>
        <v>70824.6</v>
      </c>
    </row>
    <row r="69" spans="1:16" ht="12.75">
      <c r="A69" s="18" t="s">
        <v>45</v>
      </c>
      <c r="B69" s="22" t="s">
        <v>84</v>
      </c>
      <c r="C69" s="22" t="s">
        <v>467</v>
      </c>
      <c r="D69" s="18" t="s">
        <v>47</v>
      </c>
      <c r="E69" s="23" t="s">
        <v>468</v>
      </c>
      <c r="F69" s="24" t="s">
        <v>131</v>
      </c>
      <c r="G69" s="25">
        <v>126</v>
      </c>
      <c r="H69" s="25">
        <v>2410</v>
      </c>
      <c r="I69" s="25">
        <f>ROUND(ROUND(H69,2)*ROUND(G69,2),2)</f>
        <v>303660</v>
      </c>
      <c r="O69">
        <f>(I69*21)/100</f>
        <v>63768.6</v>
      </c>
      <c r="P69" t="s">
        <v>22</v>
      </c>
    </row>
    <row r="70" spans="1:5" ht="25.5">
      <c r="A70" s="26" t="s">
        <v>50</v>
      </c>
      <c r="E70" s="27" t="s">
        <v>469</v>
      </c>
    </row>
    <row r="71" spans="1:5" ht="12.75">
      <c r="A71" s="28" t="s">
        <v>52</v>
      </c>
      <c r="E71" s="29" t="s">
        <v>470</v>
      </c>
    </row>
    <row r="72" spans="1:5" ht="318.75">
      <c r="A72" t="s">
        <v>53</v>
      </c>
      <c r="E72" s="27" t="s">
        <v>322</v>
      </c>
    </row>
    <row r="73" spans="1:16" ht="12.75">
      <c r="A73" s="18" t="s">
        <v>45</v>
      </c>
      <c r="B73" s="22" t="s">
        <v>86</v>
      </c>
      <c r="C73" s="22" t="s">
        <v>332</v>
      </c>
      <c r="D73" s="18" t="s">
        <v>47</v>
      </c>
      <c r="E73" s="23" t="s">
        <v>333</v>
      </c>
      <c r="F73" s="24" t="s">
        <v>131</v>
      </c>
      <c r="G73" s="25">
        <v>7.5</v>
      </c>
      <c r="H73" s="25">
        <v>4480</v>
      </c>
      <c r="I73" s="25">
        <f>ROUND(ROUND(H73,2)*ROUND(G73,2),2)</f>
        <v>33600</v>
      </c>
      <c r="O73">
        <f>(I73*21)/100</f>
        <v>7056</v>
      </c>
      <c r="P73" t="s">
        <v>22</v>
      </c>
    </row>
    <row r="74" spans="1:5" ht="25.5">
      <c r="A74" s="26" t="s">
        <v>50</v>
      </c>
      <c r="E74" s="27" t="s">
        <v>471</v>
      </c>
    </row>
    <row r="75" spans="1:5" ht="12.75">
      <c r="A75" s="28" t="s">
        <v>52</v>
      </c>
      <c r="E75" s="29" t="s">
        <v>472</v>
      </c>
    </row>
    <row r="76" spans="1:5" ht="89.25">
      <c r="A76" t="s">
        <v>53</v>
      </c>
      <c r="E76" s="27" t="s">
        <v>204</v>
      </c>
    </row>
    <row r="77" spans="1:18" ht="12.75" customHeight="1">
      <c r="A77" s="5" t="s">
        <v>43</v>
      </c>
      <c r="B77" s="5"/>
      <c r="C77" s="31" t="s">
        <v>35</v>
      </c>
      <c r="D77" s="5"/>
      <c r="E77" s="20" t="s">
        <v>114</v>
      </c>
      <c r="F77" s="5"/>
      <c r="G77" s="5"/>
      <c r="H77" s="5"/>
      <c r="I77" s="32">
        <f>0+Q77</f>
        <v>57120</v>
      </c>
      <c r="O77">
        <f>0+R77</f>
        <v>11995.2</v>
      </c>
      <c r="Q77">
        <f>0+I78</f>
        <v>57120</v>
      </c>
      <c r="R77">
        <f>0+O78</f>
        <v>11995.2</v>
      </c>
    </row>
    <row r="78" spans="1:16" ht="12.75">
      <c r="A78" s="18" t="s">
        <v>45</v>
      </c>
      <c r="B78" s="22" t="s">
        <v>88</v>
      </c>
      <c r="C78" s="22" t="s">
        <v>473</v>
      </c>
      <c r="D78" s="18" t="s">
        <v>47</v>
      </c>
      <c r="E78" s="23" t="s">
        <v>474</v>
      </c>
      <c r="F78" s="24" t="s">
        <v>194</v>
      </c>
      <c r="G78" s="25">
        <v>420</v>
      </c>
      <c r="H78" s="25">
        <v>136</v>
      </c>
      <c r="I78" s="25">
        <f>ROUND(ROUND(H78,2)*ROUND(G78,2),2)</f>
        <v>57120</v>
      </c>
      <c r="O78">
        <f>(I78*21)/100</f>
        <v>11995.2</v>
      </c>
      <c r="P78" t="s">
        <v>22</v>
      </c>
    </row>
    <row r="79" spans="1:5" ht="12.75">
      <c r="A79" s="26" t="s">
        <v>50</v>
      </c>
      <c r="E79" s="27" t="s">
        <v>475</v>
      </c>
    </row>
    <row r="80" spans="1:5" ht="12.75">
      <c r="A80" s="28" t="s">
        <v>52</v>
      </c>
      <c r="E80" s="29" t="s">
        <v>47</v>
      </c>
    </row>
    <row r="81" spans="1:5" ht="140.25">
      <c r="A81" t="s">
        <v>53</v>
      </c>
      <c r="E81" s="27" t="s">
        <v>208</v>
      </c>
    </row>
    <row r="82" spans="1:18" ht="12.75" customHeight="1">
      <c r="A82" s="5" t="s">
        <v>43</v>
      </c>
      <c r="B82" s="5"/>
      <c r="C82" s="31" t="s">
        <v>65</v>
      </c>
      <c r="D82" s="5"/>
      <c r="E82" s="20" t="s">
        <v>476</v>
      </c>
      <c r="F82" s="5"/>
      <c r="G82" s="5"/>
      <c r="H82" s="5"/>
      <c r="I82" s="32">
        <f>0+Q82</f>
        <v>365206.49</v>
      </c>
      <c r="O82">
        <f>0+R82</f>
        <v>76693.36290000001</v>
      </c>
      <c r="Q82">
        <f>0+I83+I87+I91</f>
        <v>365206.49</v>
      </c>
      <c r="R82">
        <f>0+O83+O87+O91</f>
        <v>76693.36290000001</v>
      </c>
    </row>
    <row r="83" spans="1:16" ht="25.5">
      <c r="A83" s="18" t="s">
        <v>45</v>
      </c>
      <c r="B83" s="22" t="s">
        <v>92</v>
      </c>
      <c r="C83" s="22" t="s">
        <v>477</v>
      </c>
      <c r="D83" s="18" t="s">
        <v>47</v>
      </c>
      <c r="E83" s="23" t="s">
        <v>478</v>
      </c>
      <c r="F83" s="24" t="s">
        <v>121</v>
      </c>
      <c r="G83" s="25">
        <v>864</v>
      </c>
      <c r="H83" s="25">
        <v>101</v>
      </c>
      <c r="I83" s="25">
        <f>ROUND(ROUND(H83,2)*ROUND(G83,2),2)</f>
        <v>87264</v>
      </c>
      <c r="O83">
        <f>(I83*21)/100</f>
        <v>18325.44</v>
      </c>
      <c r="P83" t="s">
        <v>22</v>
      </c>
    </row>
    <row r="84" spans="1:5" ht="12.75">
      <c r="A84" s="26" t="s">
        <v>50</v>
      </c>
      <c r="E84" s="27" t="s">
        <v>479</v>
      </c>
    </row>
    <row r="85" spans="1:5" ht="12.75">
      <c r="A85" s="28" t="s">
        <v>52</v>
      </c>
      <c r="E85" s="29" t="s">
        <v>480</v>
      </c>
    </row>
    <row r="86" spans="1:5" ht="293.25">
      <c r="A86" t="s">
        <v>53</v>
      </c>
      <c r="E86" s="27" t="s">
        <v>481</v>
      </c>
    </row>
    <row r="87" spans="1:16" ht="25.5">
      <c r="A87" s="18" t="s">
        <v>45</v>
      </c>
      <c r="B87" s="22" t="s">
        <v>98</v>
      </c>
      <c r="C87" s="22" t="s">
        <v>482</v>
      </c>
      <c r="D87" s="18" t="s">
        <v>47</v>
      </c>
      <c r="E87" s="23" t="s">
        <v>483</v>
      </c>
      <c r="F87" s="24" t="s">
        <v>121</v>
      </c>
      <c r="G87" s="25">
        <v>83.83</v>
      </c>
      <c r="H87" s="25">
        <v>203</v>
      </c>
      <c r="I87" s="25">
        <f>ROUND(ROUND(H87,2)*ROUND(G87,2),2)</f>
        <v>17017.49</v>
      </c>
      <c r="O87">
        <f>(I87*21)/100</f>
        <v>3573.6729000000005</v>
      </c>
      <c r="P87" t="s">
        <v>22</v>
      </c>
    </row>
    <row r="88" spans="1:5" ht="12.75">
      <c r="A88" s="26" t="s">
        <v>50</v>
      </c>
      <c r="E88" s="27" t="s">
        <v>484</v>
      </c>
    </row>
    <row r="89" spans="1:5" ht="12.75">
      <c r="A89" s="28" t="s">
        <v>52</v>
      </c>
      <c r="E89" s="29" t="s">
        <v>485</v>
      </c>
    </row>
    <row r="90" spans="1:5" ht="293.25">
      <c r="A90" t="s">
        <v>53</v>
      </c>
      <c r="E90" s="27" t="s">
        <v>481</v>
      </c>
    </row>
    <row r="91" spans="1:16" ht="12.75">
      <c r="A91" s="18" t="s">
        <v>45</v>
      </c>
      <c r="B91" s="22" t="s">
        <v>100</v>
      </c>
      <c r="C91" s="22" t="s">
        <v>486</v>
      </c>
      <c r="D91" s="18" t="s">
        <v>47</v>
      </c>
      <c r="E91" s="23" t="s">
        <v>487</v>
      </c>
      <c r="F91" s="24" t="s">
        <v>121</v>
      </c>
      <c r="G91" s="25">
        <v>735</v>
      </c>
      <c r="H91" s="25">
        <v>355</v>
      </c>
      <c r="I91" s="25">
        <f>ROUND(ROUND(H91,2)*ROUND(G91,2),2)</f>
        <v>260925</v>
      </c>
      <c r="O91">
        <f>(I91*21)/100</f>
        <v>54794.25</v>
      </c>
      <c r="P91" t="s">
        <v>22</v>
      </c>
    </row>
    <row r="92" spans="1:5" ht="12.75">
      <c r="A92" s="26" t="s">
        <v>50</v>
      </c>
      <c r="E92" s="27" t="s">
        <v>488</v>
      </c>
    </row>
    <row r="93" spans="1:5" ht="12.75">
      <c r="A93" s="28" t="s">
        <v>52</v>
      </c>
      <c r="E93" s="29" t="s">
        <v>489</v>
      </c>
    </row>
    <row r="94" spans="1:5" ht="51">
      <c r="A94" t="s">
        <v>53</v>
      </c>
      <c r="E94" s="27" t="s">
        <v>490</v>
      </c>
    </row>
    <row r="95" spans="1:18" ht="12.75" customHeight="1">
      <c r="A95" s="5" t="s">
        <v>43</v>
      </c>
      <c r="B95" s="5"/>
      <c r="C95" s="31" t="s">
        <v>40</v>
      </c>
      <c r="D95" s="5"/>
      <c r="E95" s="20" t="s">
        <v>226</v>
      </c>
      <c r="F95" s="5"/>
      <c r="G95" s="5"/>
      <c r="H95" s="5"/>
      <c r="I95" s="32">
        <f>0+Q95</f>
        <v>1286669.94</v>
      </c>
      <c r="O95">
        <f>0+R95</f>
        <v>270200.6874</v>
      </c>
      <c r="Q95">
        <f>0+I96+I100+I104+I108+I112+I116</f>
        <v>1286669.94</v>
      </c>
      <c r="R95">
        <f>0+O96+O100+O104+O108+O112+O116</f>
        <v>270200.6874</v>
      </c>
    </row>
    <row r="96" spans="1:16" ht="25.5">
      <c r="A96" s="18" t="s">
        <v>45</v>
      </c>
      <c r="B96" s="22" t="s">
        <v>102</v>
      </c>
      <c r="C96" s="22" t="s">
        <v>491</v>
      </c>
      <c r="D96" s="18" t="s">
        <v>47</v>
      </c>
      <c r="E96" s="23" t="s">
        <v>492</v>
      </c>
      <c r="F96" s="24" t="s">
        <v>194</v>
      </c>
      <c r="G96" s="25">
        <v>420</v>
      </c>
      <c r="H96" s="25">
        <v>2850</v>
      </c>
      <c r="I96" s="25">
        <f>ROUND(ROUND(H96,2)*ROUND(G96,2),2)</f>
        <v>1197000</v>
      </c>
      <c r="O96">
        <f>(I96*21)/100</f>
        <v>251370</v>
      </c>
      <c r="P96" t="s">
        <v>22</v>
      </c>
    </row>
    <row r="97" spans="1:5" ht="12.75">
      <c r="A97" s="26" t="s">
        <v>50</v>
      </c>
      <c r="E97" s="27" t="s">
        <v>493</v>
      </c>
    </row>
    <row r="98" spans="1:5" ht="12.75">
      <c r="A98" s="28" t="s">
        <v>52</v>
      </c>
      <c r="E98" s="29" t="s">
        <v>47</v>
      </c>
    </row>
    <row r="99" spans="1:5" ht="216.75">
      <c r="A99" t="s">
        <v>53</v>
      </c>
      <c r="E99" s="27" t="s">
        <v>231</v>
      </c>
    </row>
    <row r="100" spans="1:16" ht="12.75">
      <c r="A100" s="18" t="s">
        <v>45</v>
      </c>
      <c r="B100" s="22" t="s">
        <v>108</v>
      </c>
      <c r="C100" s="22" t="s">
        <v>494</v>
      </c>
      <c r="D100" s="18" t="s">
        <v>47</v>
      </c>
      <c r="E100" s="23" t="s">
        <v>495</v>
      </c>
      <c r="F100" s="24" t="s">
        <v>121</v>
      </c>
      <c r="G100" s="25">
        <v>107.89</v>
      </c>
      <c r="H100" s="25">
        <v>136</v>
      </c>
      <c r="I100" s="25">
        <f>ROUND(ROUND(H100,2)*ROUND(G100,2),2)</f>
        <v>14673.04</v>
      </c>
      <c r="O100">
        <f>(I100*21)/100</f>
        <v>3081.3384</v>
      </c>
      <c r="P100" t="s">
        <v>22</v>
      </c>
    </row>
    <row r="101" spans="1:5" ht="12.75">
      <c r="A101" s="26" t="s">
        <v>50</v>
      </c>
      <c r="E101" s="27" t="s">
        <v>47</v>
      </c>
    </row>
    <row r="102" spans="1:5" ht="12.75">
      <c r="A102" s="28" t="s">
        <v>52</v>
      </c>
      <c r="E102" s="29" t="s">
        <v>496</v>
      </c>
    </row>
    <row r="103" spans="1:5" ht="38.25">
      <c r="A103" t="s">
        <v>53</v>
      </c>
      <c r="E103" s="27" t="s">
        <v>190</v>
      </c>
    </row>
    <row r="104" spans="1:16" ht="12.75">
      <c r="A104" s="18" t="s">
        <v>45</v>
      </c>
      <c r="B104" s="22" t="s">
        <v>110</v>
      </c>
      <c r="C104" s="22" t="s">
        <v>497</v>
      </c>
      <c r="D104" s="18" t="s">
        <v>47</v>
      </c>
      <c r="E104" s="23" t="s">
        <v>498</v>
      </c>
      <c r="F104" s="24" t="s">
        <v>131</v>
      </c>
      <c r="G104" s="25">
        <v>0.09</v>
      </c>
      <c r="H104" s="25">
        <v>350800</v>
      </c>
      <c r="I104" s="25">
        <f>ROUND(ROUND(H104,2)*ROUND(G104,2),2)</f>
        <v>31572</v>
      </c>
      <c r="O104">
        <f>(I104*21)/100</f>
        <v>6630.12</v>
      </c>
      <c r="P104" t="s">
        <v>22</v>
      </c>
    </row>
    <row r="105" spans="1:5" ht="12.75">
      <c r="A105" s="26" t="s">
        <v>50</v>
      </c>
      <c r="E105" s="27" t="s">
        <v>499</v>
      </c>
    </row>
    <row r="106" spans="1:5" ht="25.5">
      <c r="A106" s="28" t="s">
        <v>52</v>
      </c>
      <c r="E106" s="29" t="s">
        <v>500</v>
      </c>
    </row>
    <row r="107" spans="1:5" ht="38.25">
      <c r="A107" t="s">
        <v>53</v>
      </c>
      <c r="E107" s="27" t="s">
        <v>190</v>
      </c>
    </row>
    <row r="108" spans="1:16" ht="12.75">
      <c r="A108" s="18" t="s">
        <v>45</v>
      </c>
      <c r="B108" s="22" t="s">
        <v>216</v>
      </c>
      <c r="C108" s="22" t="s">
        <v>501</v>
      </c>
      <c r="D108" s="18" t="s">
        <v>47</v>
      </c>
      <c r="E108" s="23" t="s">
        <v>502</v>
      </c>
      <c r="F108" s="24" t="s">
        <v>194</v>
      </c>
      <c r="G108" s="25">
        <v>50.3</v>
      </c>
      <c r="H108" s="25">
        <v>103</v>
      </c>
      <c r="I108" s="25">
        <f>ROUND(ROUND(H108,2)*ROUND(G108,2),2)</f>
        <v>5180.9</v>
      </c>
      <c r="O108">
        <f>(I108*21)/100</f>
        <v>1087.989</v>
      </c>
      <c r="P108" t="s">
        <v>22</v>
      </c>
    </row>
    <row r="109" spans="1:5" ht="25.5">
      <c r="A109" s="26" t="s">
        <v>50</v>
      </c>
      <c r="E109" s="27" t="s">
        <v>503</v>
      </c>
    </row>
    <row r="110" spans="1:5" ht="12.75">
      <c r="A110" s="28" t="s">
        <v>52</v>
      </c>
      <c r="E110" s="29" t="s">
        <v>504</v>
      </c>
    </row>
    <row r="111" spans="1:5" ht="38.25">
      <c r="A111" t="s">
        <v>53</v>
      </c>
      <c r="E111" s="27" t="s">
        <v>190</v>
      </c>
    </row>
    <row r="112" spans="1:16" ht="12.75">
      <c r="A112" s="18" t="s">
        <v>45</v>
      </c>
      <c r="B112" s="22" t="s">
        <v>221</v>
      </c>
      <c r="C112" s="22" t="s">
        <v>505</v>
      </c>
      <c r="D112" s="18" t="s">
        <v>47</v>
      </c>
      <c r="E112" s="23" t="s">
        <v>506</v>
      </c>
      <c r="F112" s="24" t="s">
        <v>70</v>
      </c>
      <c r="G112" s="25">
        <v>20</v>
      </c>
      <c r="H112" s="25">
        <v>1650</v>
      </c>
      <c r="I112" s="25">
        <f>ROUND(ROUND(H112,2)*ROUND(G112,2),2)</f>
        <v>33000</v>
      </c>
      <c r="O112">
        <f>(I112*21)/100</f>
        <v>6930</v>
      </c>
      <c r="P112" t="s">
        <v>22</v>
      </c>
    </row>
    <row r="113" spans="1:5" ht="12.75">
      <c r="A113" s="26" t="s">
        <v>50</v>
      </c>
      <c r="E113" s="27" t="s">
        <v>507</v>
      </c>
    </row>
    <row r="114" spans="1:5" ht="12.75">
      <c r="A114" s="28" t="s">
        <v>52</v>
      </c>
      <c r="E114" s="29" t="s">
        <v>47</v>
      </c>
    </row>
    <row r="115" spans="1:5" ht="38.25">
      <c r="A115" t="s">
        <v>53</v>
      </c>
      <c r="E115" s="27" t="s">
        <v>367</v>
      </c>
    </row>
    <row r="116" spans="1:16" ht="12.75">
      <c r="A116" s="18" t="s">
        <v>45</v>
      </c>
      <c r="B116" s="22" t="s">
        <v>227</v>
      </c>
      <c r="C116" s="22" t="s">
        <v>508</v>
      </c>
      <c r="D116" s="18" t="s">
        <v>47</v>
      </c>
      <c r="E116" s="23" t="s">
        <v>509</v>
      </c>
      <c r="F116" s="24" t="s">
        <v>70</v>
      </c>
      <c r="G116" s="25">
        <v>69</v>
      </c>
      <c r="H116" s="25">
        <v>76</v>
      </c>
      <c r="I116" s="25">
        <f>ROUND(ROUND(H116,2)*ROUND(G116,2),2)</f>
        <v>5244</v>
      </c>
      <c r="O116">
        <f>(I116*21)/100</f>
        <v>1101.24</v>
      </c>
      <c r="P116" t="s">
        <v>22</v>
      </c>
    </row>
    <row r="117" spans="1:5" ht="12.75">
      <c r="A117" s="26" t="s">
        <v>50</v>
      </c>
      <c r="E117" s="27" t="s">
        <v>510</v>
      </c>
    </row>
    <row r="118" spans="1:5" ht="12.75">
      <c r="A118" s="28" t="s">
        <v>52</v>
      </c>
      <c r="E118" s="29" t="s">
        <v>47</v>
      </c>
    </row>
    <row r="119" spans="1:5" ht="409.5">
      <c r="A119" t="s">
        <v>53</v>
      </c>
      <c r="E119" s="27" t="s">
        <v>511</v>
      </c>
    </row>
  </sheetData>
  <sheetProtection/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19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0+O9+O30+O51+O68+O77+O82+O95</f>
        <v>472489.7813999999</v>
      </c>
      <c r="P2" t="s">
        <v>22</v>
      </c>
    </row>
    <row r="3" spans="1:16" ht="15" customHeight="1">
      <c r="A3" t="s">
        <v>12</v>
      </c>
      <c r="B3" s="10" t="s">
        <v>14</v>
      </c>
      <c r="C3" s="36" t="s">
        <v>15</v>
      </c>
      <c r="D3" s="33"/>
      <c r="E3" s="11" t="s">
        <v>16</v>
      </c>
      <c r="F3" s="1"/>
      <c r="G3" s="8"/>
      <c r="H3" s="7" t="s">
        <v>512</v>
      </c>
      <c r="I3" s="30">
        <f>0+I9+I30+I51+I68+I77+I82+I95</f>
        <v>2249951.34</v>
      </c>
      <c r="O3" t="s">
        <v>19</v>
      </c>
      <c r="P3" t="s">
        <v>22</v>
      </c>
    </row>
    <row r="4" spans="1:16" ht="15" customHeight="1">
      <c r="A4" t="s">
        <v>17</v>
      </c>
      <c r="B4" s="10" t="s">
        <v>112</v>
      </c>
      <c r="C4" s="36" t="s">
        <v>409</v>
      </c>
      <c r="D4" s="33"/>
      <c r="E4" s="11" t="s">
        <v>410</v>
      </c>
      <c r="F4" s="1"/>
      <c r="G4" s="1"/>
      <c r="H4" s="9"/>
      <c r="I4" s="9"/>
      <c r="O4" t="s">
        <v>20</v>
      </c>
      <c r="P4" t="s">
        <v>22</v>
      </c>
    </row>
    <row r="5" spans="1:16" ht="12.75" customHeight="1">
      <c r="A5" t="s">
        <v>115</v>
      </c>
      <c r="B5" s="13" t="s">
        <v>18</v>
      </c>
      <c r="C5" s="37" t="s">
        <v>512</v>
      </c>
      <c r="D5" s="38"/>
      <c r="E5" s="14" t="s">
        <v>513</v>
      </c>
      <c r="F5" s="5"/>
      <c r="G5" s="5"/>
      <c r="H5" s="5"/>
      <c r="I5" s="5"/>
      <c r="O5" t="s">
        <v>21</v>
      </c>
      <c r="P5" t="s">
        <v>22</v>
      </c>
    </row>
    <row r="6" spans="1:9" ht="12.75" customHeight="1">
      <c r="A6" s="39" t="s">
        <v>25</v>
      </c>
      <c r="B6" s="39" t="s">
        <v>27</v>
      </c>
      <c r="C6" s="39" t="s">
        <v>29</v>
      </c>
      <c r="D6" s="39" t="s">
        <v>30</v>
      </c>
      <c r="E6" s="39" t="s">
        <v>32</v>
      </c>
      <c r="F6" s="39" t="s">
        <v>34</v>
      </c>
      <c r="G6" s="39" t="s">
        <v>36</v>
      </c>
      <c r="H6" s="39" t="s">
        <v>38</v>
      </c>
      <c r="I6" s="39"/>
    </row>
    <row r="7" spans="1:9" ht="12.75" customHeight="1">
      <c r="A7" s="39"/>
      <c r="B7" s="39"/>
      <c r="C7" s="39"/>
      <c r="D7" s="39"/>
      <c r="E7" s="39"/>
      <c r="F7" s="39"/>
      <c r="G7" s="39"/>
      <c r="H7" s="12" t="s">
        <v>39</v>
      </c>
      <c r="I7" s="12" t="s">
        <v>41</v>
      </c>
    </row>
    <row r="8" spans="1:9" ht="12.75" customHeight="1">
      <c r="A8" s="12" t="s">
        <v>26</v>
      </c>
      <c r="B8" s="12" t="s">
        <v>28</v>
      </c>
      <c r="C8" s="12" t="s">
        <v>22</v>
      </c>
      <c r="D8" s="12" t="s">
        <v>31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5" t="s">
        <v>43</v>
      </c>
      <c r="B9" s="15"/>
      <c r="C9" s="19" t="s">
        <v>28</v>
      </c>
      <c r="D9" s="15"/>
      <c r="E9" s="20" t="s">
        <v>118</v>
      </c>
      <c r="F9" s="15"/>
      <c r="G9" s="15"/>
      <c r="H9" s="15"/>
      <c r="I9" s="21">
        <f>0+Q9</f>
        <v>45155</v>
      </c>
      <c r="O9">
        <f>0+R9</f>
        <v>9482.550000000001</v>
      </c>
      <c r="Q9">
        <f>0+I10+I14+I18+I22+I26</f>
        <v>45155</v>
      </c>
      <c r="R9">
        <f>0+O10+O14+O18+O22+O26</f>
        <v>9482.550000000001</v>
      </c>
    </row>
    <row r="10" spans="1:16" ht="12.75">
      <c r="A10" s="18" t="s">
        <v>45</v>
      </c>
      <c r="B10" s="22" t="s">
        <v>28</v>
      </c>
      <c r="C10" s="22" t="s">
        <v>413</v>
      </c>
      <c r="D10" s="18" t="s">
        <v>47</v>
      </c>
      <c r="E10" s="23" t="s">
        <v>414</v>
      </c>
      <c r="F10" s="24" t="s">
        <v>131</v>
      </c>
      <c r="G10" s="25">
        <v>45</v>
      </c>
      <c r="H10" s="25">
        <v>201</v>
      </c>
      <c r="I10" s="25">
        <f>ROUND(ROUND(H10,2)*ROUND(G10,2),2)</f>
        <v>9045</v>
      </c>
      <c r="O10">
        <f>(I10*21)/100</f>
        <v>1899.45</v>
      </c>
      <c r="P10" t="s">
        <v>22</v>
      </c>
    </row>
    <row r="11" spans="1:5" ht="38.25">
      <c r="A11" s="26" t="s">
        <v>50</v>
      </c>
      <c r="E11" s="27" t="s">
        <v>415</v>
      </c>
    </row>
    <row r="12" spans="1:5" ht="12.75">
      <c r="A12" s="28" t="s">
        <v>52</v>
      </c>
      <c r="E12" s="29" t="s">
        <v>47</v>
      </c>
    </row>
    <row r="13" spans="1:5" ht="318.75">
      <c r="A13" t="s">
        <v>53</v>
      </c>
      <c r="E13" s="27" t="s">
        <v>416</v>
      </c>
    </row>
    <row r="14" spans="1:16" ht="12.75">
      <c r="A14" s="18" t="s">
        <v>45</v>
      </c>
      <c r="B14" s="22" t="s">
        <v>22</v>
      </c>
      <c r="C14" s="22" t="s">
        <v>417</v>
      </c>
      <c r="D14" s="18" t="s">
        <v>47</v>
      </c>
      <c r="E14" s="23" t="s">
        <v>414</v>
      </c>
      <c r="F14" s="24" t="s">
        <v>131</v>
      </c>
      <c r="G14" s="25">
        <v>85</v>
      </c>
      <c r="H14" s="25">
        <v>300</v>
      </c>
      <c r="I14" s="25">
        <f>ROUND(ROUND(H14,2)*ROUND(G14,2),2)</f>
        <v>25500</v>
      </c>
      <c r="O14">
        <f>(I14*21)/100</f>
        <v>5355</v>
      </c>
      <c r="P14" t="s">
        <v>22</v>
      </c>
    </row>
    <row r="15" spans="1:5" ht="25.5">
      <c r="A15" s="26" t="s">
        <v>50</v>
      </c>
      <c r="E15" s="27" t="s">
        <v>418</v>
      </c>
    </row>
    <row r="16" spans="1:5" ht="25.5">
      <c r="A16" s="28" t="s">
        <v>52</v>
      </c>
      <c r="E16" s="29" t="s">
        <v>514</v>
      </c>
    </row>
    <row r="17" spans="1:5" ht="318.75">
      <c r="A17" t="s">
        <v>53</v>
      </c>
      <c r="E17" s="27" t="s">
        <v>416</v>
      </c>
    </row>
    <row r="18" spans="1:16" ht="12.75">
      <c r="A18" s="18" t="s">
        <v>45</v>
      </c>
      <c r="B18" s="22" t="s">
        <v>31</v>
      </c>
      <c r="C18" s="22" t="s">
        <v>420</v>
      </c>
      <c r="D18" s="18" t="s">
        <v>47</v>
      </c>
      <c r="E18" s="23" t="s">
        <v>421</v>
      </c>
      <c r="F18" s="24" t="s">
        <v>131</v>
      </c>
      <c r="G18" s="25">
        <v>45</v>
      </c>
      <c r="H18" s="25">
        <v>187</v>
      </c>
      <c r="I18" s="25">
        <f>ROUND(ROUND(H18,2)*ROUND(G18,2),2)</f>
        <v>8415</v>
      </c>
      <c r="O18">
        <f>(I18*21)/100</f>
        <v>1767.15</v>
      </c>
      <c r="P18" t="s">
        <v>22</v>
      </c>
    </row>
    <row r="19" spans="1:5" ht="38.25">
      <c r="A19" s="26" t="s">
        <v>50</v>
      </c>
      <c r="E19" s="27" t="s">
        <v>422</v>
      </c>
    </row>
    <row r="20" spans="1:5" ht="25.5">
      <c r="A20" s="28" t="s">
        <v>52</v>
      </c>
      <c r="E20" s="29" t="s">
        <v>515</v>
      </c>
    </row>
    <row r="21" spans="1:5" ht="267.75">
      <c r="A21" t="s">
        <v>53</v>
      </c>
      <c r="E21" s="27" t="s">
        <v>161</v>
      </c>
    </row>
    <row r="22" spans="1:16" ht="12.75">
      <c r="A22" s="18" t="s">
        <v>45</v>
      </c>
      <c r="B22" s="22" t="s">
        <v>33</v>
      </c>
      <c r="C22" s="22" t="s">
        <v>424</v>
      </c>
      <c r="D22" s="18" t="s">
        <v>47</v>
      </c>
      <c r="E22" s="23" t="s">
        <v>421</v>
      </c>
      <c r="F22" s="24" t="s">
        <v>131</v>
      </c>
      <c r="G22" s="25">
        <v>5</v>
      </c>
      <c r="H22" s="25">
        <v>187</v>
      </c>
      <c r="I22" s="25">
        <f>ROUND(ROUND(H22,2)*ROUND(G22,2),2)</f>
        <v>935</v>
      </c>
      <c r="O22">
        <f>(I22*21)/100</f>
        <v>196.35</v>
      </c>
      <c r="P22" t="s">
        <v>22</v>
      </c>
    </row>
    <row r="23" spans="1:5" ht="38.25">
      <c r="A23" s="26" t="s">
        <v>50</v>
      </c>
      <c r="E23" s="27" t="s">
        <v>425</v>
      </c>
    </row>
    <row r="24" spans="1:5" ht="25.5">
      <c r="A24" s="28" t="s">
        <v>52</v>
      </c>
      <c r="E24" s="29" t="s">
        <v>516</v>
      </c>
    </row>
    <row r="25" spans="1:5" ht="267.75">
      <c r="A25" t="s">
        <v>53</v>
      </c>
      <c r="E25" s="27" t="s">
        <v>161</v>
      </c>
    </row>
    <row r="26" spans="1:16" ht="12.75">
      <c r="A26" s="18" t="s">
        <v>45</v>
      </c>
      <c r="B26" s="22" t="s">
        <v>35</v>
      </c>
      <c r="C26" s="22" t="s">
        <v>179</v>
      </c>
      <c r="D26" s="18" t="s">
        <v>47</v>
      </c>
      <c r="E26" s="23" t="s">
        <v>180</v>
      </c>
      <c r="F26" s="24" t="s">
        <v>121</v>
      </c>
      <c r="G26" s="25">
        <v>90</v>
      </c>
      <c r="H26" s="25">
        <v>14</v>
      </c>
      <c r="I26" s="25">
        <f>ROUND(ROUND(H26,2)*ROUND(G26,2),2)</f>
        <v>1260</v>
      </c>
      <c r="O26">
        <f>(I26*21)/100</f>
        <v>264.6</v>
      </c>
      <c r="P26" t="s">
        <v>22</v>
      </c>
    </row>
    <row r="27" spans="1:5" ht="12.75">
      <c r="A27" s="26" t="s">
        <v>50</v>
      </c>
      <c r="E27" s="27" t="s">
        <v>47</v>
      </c>
    </row>
    <row r="28" spans="1:5" ht="12.75">
      <c r="A28" s="28" t="s">
        <v>52</v>
      </c>
      <c r="E28" s="29" t="s">
        <v>517</v>
      </c>
    </row>
    <row r="29" spans="1:5" ht="38.25">
      <c r="A29" t="s">
        <v>53</v>
      </c>
      <c r="E29" s="27" t="s">
        <v>182</v>
      </c>
    </row>
    <row r="30" spans="1:18" ht="12.75" customHeight="1">
      <c r="A30" s="5" t="s">
        <v>43</v>
      </c>
      <c r="B30" s="5"/>
      <c r="C30" s="31" t="s">
        <v>22</v>
      </c>
      <c r="D30" s="5"/>
      <c r="E30" s="20" t="s">
        <v>186</v>
      </c>
      <c r="F30" s="5"/>
      <c r="G30" s="5"/>
      <c r="H30" s="5"/>
      <c r="I30" s="32">
        <f>0+Q30</f>
        <v>1110669.5</v>
      </c>
      <c r="O30">
        <f>0+R30</f>
        <v>233240.595</v>
      </c>
      <c r="Q30">
        <f>0+I31+I35+I39+I43+I47</f>
        <v>1110669.5</v>
      </c>
      <c r="R30">
        <f>0+O31+O35+O39+O43+O47</f>
        <v>233240.595</v>
      </c>
    </row>
    <row r="31" spans="1:16" ht="12.75">
      <c r="A31" s="18" t="s">
        <v>45</v>
      </c>
      <c r="B31" s="22" t="s">
        <v>37</v>
      </c>
      <c r="C31" s="22" t="s">
        <v>428</v>
      </c>
      <c r="D31" s="18" t="s">
        <v>47</v>
      </c>
      <c r="E31" s="23" t="s">
        <v>429</v>
      </c>
      <c r="F31" s="24" t="s">
        <v>194</v>
      </c>
      <c r="G31" s="25">
        <v>67.5</v>
      </c>
      <c r="H31" s="25">
        <v>304</v>
      </c>
      <c r="I31" s="25">
        <f>ROUND(ROUND(H31,2)*ROUND(G31,2),2)</f>
        <v>20520</v>
      </c>
      <c r="O31">
        <f>(I31*21)/100</f>
        <v>4309.2</v>
      </c>
      <c r="P31" t="s">
        <v>22</v>
      </c>
    </row>
    <row r="32" spans="1:5" ht="12.75">
      <c r="A32" s="26" t="s">
        <v>50</v>
      </c>
      <c r="E32" s="27" t="s">
        <v>430</v>
      </c>
    </row>
    <row r="33" spans="1:5" ht="12.75">
      <c r="A33" s="28" t="s">
        <v>52</v>
      </c>
      <c r="E33" s="29" t="s">
        <v>518</v>
      </c>
    </row>
    <row r="34" spans="1:5" ht="165.75">
      <c r="A34" t="s">
        <v>53</v>
      </c>
      <c r="E34" s="27" t="s">
        <v>196</v>
      </c>
    </row>
    <row r="35" spans="1:16" ht="12.75">
      <c r="A35" s="18" t="s">
        <v>45</v>
      </c>
      <c r="B35" s="22" t="s">
        <v>65</v>
      </c>
      <c r="C35" s="22" t="s">
        <v>432</v>
      </c>
      <c r="D35" s="18" t="s">
        <v>47</v>
      </c>
      <c r="E35" s="23" t="s">
        <v>433</v>
      </c>
      <c r="F35" s="24" t="s">
        <v>325</v>
      </c>
      <c r="G35" s="25">
        <v>6.86</v>
      </c>
      <c r="H35" s="25">
        <v>0</v>
      </c>
      <c r="I35" s="25">
        <f>ROUND(ROUND(H35,2)*ROUND(G35,2),2)</f>
        <v>0</v>
      </c>
      <c r="O35">
        <f>(I35*21)/100</f>
        <v>0</v>
      </c>
      <c r="P35" t="s">
        <v>22</v>
      </c>
    </row>
    <row r="36" spans="1:5" ht="25.5">
      <c r="A36" s="26" t="s">
        <v>50</v>
      </c>
      <c r="E36" s="27" t="s">
        <v>434</v>
      </c>
    </row>
    <row r="37" spans="1:5" ht="12.75">
      <c r="A37" s="28" t="s">
        <v>52</v>
      </c>
      <c r="E37" s="29" t="s">
        <v>519</v>
      </c>
    </row>
    <row r="38" spans="1:5" ht="267.75">
      <c r="A38" t="s">
        <v>53</v>
      </c>
      <c r="E38" s="27" t="s">
        <v>436</v>
      </c>
    </row>
    <row r="39" spans="1:16" ht="25.5">
      <c r="A39" s="18" t="s">
        <v>45</v>
      </c>
      <c r="B39" s="22" t="s">
        <v>67</v>
      </c>
      <c r="C39" s="22" t="s">
        <v>437</v>
      </c>
      <c r="D39" s="18" t="s">
        <v>47</v>
      </c>
      <c r="E39" s="23" t="s">
        <v>438</v>
      </c>
      <c r="F39" s="24" t="s">
        <v>194</v>
      </c>
      <c r="G39" s="25">
        <v>182</v>
      </c>
      <c r="H39" s="25">
        <v>1620</v>
      </c>
      <c r="I39" s="25">
        <f>ROUND(ROUND(H39,2)*ROUND(G39,2),2)</f>
        <v>294840</v>
      </c>
      <c r="O39">
        <f>(I39*21)/100</f>
        <v>61916.4</v>
      </c>
      <c r="P39" t="s">
        <v>22</v>
      </c>
    </row>
    <row r="40" spans="1:5" ht="25.5">
      <c r="A40" s="26" t="s">
        <v>50</v>
      </c>
      <c r="E40" s="27" t="s">
        <v>439</v>
      </c>
    </row>
    <row r="41" spans="1:5" ht="12.75">
      <c r="A41" s="28" t="s">
        <v>52</v>
      </c>
      <c r="E41" s="29" t="s">
        <v>520</v>
      </c>
    </row>
    <row r="42" spans="1:5" ht="12.75">
      <c r="A42" t="s">
        <v>53</v>
      </c>
      <c r="E42" s="27" t="s">
        <v>178</v>
      </c>
    </row>
    <row r="43" spans="1:16" ht="25.5">
      <c r="A43" s="18" t="s">
        <v>45</v>
      </c>
      <c r="B43" s="22" t="s">
        <v>40</v>
      </c>
      <c r="C43" s="22" t="s">
        <v>441</v>
      </c>
      <c r="D43" s="18" t="s">
        <v>47</v>
      </c>
      <c r="E43" s="23" t="s">
        <v>442</v>
      </c>
      <c r="F43" s="24" t="s">
        <v>194</v>
      </c>
      <c r="G43" s="25">
        <v>338</v>
      </c>
      <c r="H43" s="25">
        <v>2020</v>
      </c>
      <c r="I43" s="25">
        <f>ROUND(ROUND(H43,2)*ROUND(G43,2),2)</f>
        <v>682760</v>
      </c>
      <c r="O43">
        <f>(I43*21)/100</f>
        <v>143379.6</v>
      </c>
      <c r="P43" t="s">
        <v>22</v>
      </c>
    </row>
    <row r="44" spans="1:5" ht="25.5">
      <c r="A44" s="26" t="s">
        <v>50</v>
      </c>
      <c r="E44" s="27" t="s">
        <v>443</v>
      </c>
    </row>
    <row r="45" spans="1:5" ht="12.75">
      <c r="A45" s="28" t="s">
        <v>52</v>
      </c>
      <c r="E45" s="29" t="s">
        <v>521</v>
      </c>
    </row>
    <row r="46" spans="1:5" ht="12.75">
      <c r="A46" t="s">
        <v>53</v>
      </c>
      <c r="E46" s="27" t="s">
        <v>178</v>
      </c>
    </row>
    <row r="47" spans="1:16" ht="12.75">
      <c r="A47" s="18" t="s">
        <v>45</v>
      </c>
      <c r="B47" s="22" t="s">
        <v>42</v>
      </c>
      <c r="C47" s="22" t="s">
        <v>445</v>
      </c>
      <c r="D47" s="18" t="s">
        <v>47</v>
      </c>
      <c r="E47" s="23" t="s">
        <v>446</v>
      </c>
      <c r="F47" s="24" t="s">
        <v>131</v>
      </c>
      <c r="G47" s="25">
        <v>19.85</v>
      </c>
      <c r="H47" s="25">
        <v>5670</v>
      </c>
      <c r="I47" s="25">
        <f>ROUND(ROUND(H47,2)*ROUND(G47,2),2)</f>
        <v>112549.5</v>
      </c>
      <c r="O47">
        <f>(I47*21)/100</f>
        <v>23635.395</v>
      </c>
      <c r="P47" t="s">
        <v>22</v>
      </c>
    </row>
    <row r="48" spans="1:5" ht="12.75">
      <c r="A48" s="26" t="s">
        <v>50</v>
      </c>
      <c r="E48" s="27" t="s">
        <v>447</v>
      </c>
    </row>
    <row r="49" spans="1:5" ht="12.75">
      <c r="A49" s="28" t="s">
        <v>52</v>
      </c>
      <c r="E49" s="29" t="s">
        <v>522</v>
      </c>
    </row>
    <row r="50" spans="1:5" ht="76.5">
      <c r="A50" t="s">
        <v>53</v>
      </c>
      <c r="E50" s="27" t="s">
        <v>449</v>
      </c>
    </row>
    <row r="51" spans="1:18" ht="12.75" customHeight="1">
      <c r="A51" s="5" t="s">
        <v>43</v>
      </c>
      <c r="B51" s="5"/>
      <c r="C51" s="31" t="s">
        <v>31</v>
      </c>
      <c r="D51" s="5"/>
      <c r="E51" s="20" t="s">
        <v>317</v>
      </c>
      <c r="F51" s="5"/>
      <c r="G51" s="5"/>
      <c r="H51" s="5"/>
      <c r="I51" s="32">
        <f>0+Q51</f>
        <v>804180.4</v>
      </c>
      <c r="O51">
        <f>0+R51</f>
        <v>168877.88400000002</v>
      </c>
      <c r="Q51">
        <f>0+I52+I56+I60+I64</f>
        <v>804180.4</v>
      </c>
      <c r="R51">
        <f>0+O52+O56+O60+O64</f>
        <v>168877.88400000002</v>
      </c>
    </row>
    <row r="52" spans="1:16" ht="12.75">
      <c r="A52" s="18" t="s">
        <v>45</v>
      </c>
      <c r="B52" s="22" t="s">
        <v>73</v>
      </c>
      <c r="C52" s="22" t="s">
        <v>450</v>
      </c>
      <c r="D52" s="18" t="s">
        <v>47</v>
      </c>
      <c r="E52" s="23" t="s">
        <v>451</v>
      </c>
      <c r="F52" s="24" t="s">
        <v>131</v>
      </c>
      <c r="G52" s="25">
        <v>19.8</v>
      </c>
      <c r="H52" s="25">
        <v>6430</v>
      </c>
      <c r="I52" s="25">
        <f>ROUND(ROUND(H52,2)*ROUND(G52,2),2)</f>
        <v>127314</v>
      </c>
      <c r="O52">
        <f>(I52*21)/100</f>
        <v>26735.94</v>
      </c>
      <c r="P52" t="s">
        <v>22</v>
      </c>
    </row>
    <row r="53" spans="1:5" ht="25.5">
      <c r="A53" s="26" t="s">
        <v>50</v>
      </c>
      <c r="E53" s="27" t="s">
        <v>452</v>
      </c>
    </row>
    <row r="54" spans="1:5" ht="12.75">
      <c r="A54" s="28" t="s">
        <v>52</v>
      </c>
      <c r="E54" s="29" t="s">
        <v>523</v>
      </c>
    </row>
    <row r="55" spans="1:5" ht="318.75">
      <c r="A55" t="s">
        <v>53</v>
      </c>
      <c r="E55" s="27" t="s">
        <v>454</v>
      </c>
    </row>
    <row r="56" spans="1:16" ht="12.75">
      <c r="A56" s="18" t="s">
        <v>45</v>
      </c>
      <c r="B56" s="22" t="s">
        <v>77</v>
      </c>
      <c r="C56" s="22" t="s">
        <v>455</v>
      </c>
      <c r="D56" s="18" t="s">
        <v>47</v>
      </c>
      <c r="E56" s="23" t="s">
        <v>456</v>
      </c>
      <c r="F56" s="24" t="s">
        <v>325</v>
      </c>
      <c r="G56" s="25">
        <v>2.38</v>
      </c>
      <c r="H56" s="25">
        <v>24900</v>
      </c>
      <c r="I56" s="25">
        <f>ROUND(ROUND(H56,2)*ROUND(G56,2),2)</f>
        <v>59262</v>
      </c>
      <c r="O56">
        <f>(I56*21)/100</f>
        <v>12445.02</v>
      </c>
      <c r="P56" t="s">
        <v>22</v>
      </c>
    </row>
    <row r="57" spans="1:5" ht="25.5">
      <c r="A57" s="26" t="s">
        <v>50</v>
      </c>
      <c r="E57" s="27" t="s">
        <v>457</v>
      </c>
    </row>
    <row r="58" spans="1:5" ht="12.75">
      <c r="A58" s="28" t="s">
        <v>52</v>
      </c>
      <c r="E58" s="29" t="s">
        <v>524</v>
      </c>
    </row>
    <row r="59" spans="1:5" ht="267.75">
      <c r="A59" t="s">
        <v>53</v>
      </c>
      <c r="E59" s="27" t="s">
        <v>327</v>
      </c>
    </row>
    <row r="60" spans="1:16" ht="25.5">
      <c r="A60" s="18" t="s">
        <v>45</v>
      </c>
      <c r="B60" s="22" t="s">
        <v>79</v>
      </c>
      <c r="C60" s="22" t="s">
        <v>459</v>
      </c>
      <c r="D60" s="18" t="s">
        <v>47</v>
      </c>
      <c r="E60" s="23" t="s">
        <v>460</v>
      </c>
      <c r="F60" s="24" t="s">
        <v>131</v>
      </c>
      <c r="G60" s="25">
        <v>80.64</v>
      </c>
      <c r="H60" s="25">
        <v>5210</v>
      </c>
      <c r="I60" s="25">
        <f>ROUND(ROUND(H60,2)*ROUND(G60,2),2)</f>
        <v>420134.4</v>
      </c>
      <c r="O60">
        <f>(I60*21)/100</f>
        <v>88228.224</v>
      </c>
      <c r="P60" t="s">
        <v>22</v>
      </c>
    </row>
    <row r="61" spans="1:5" ht="25.5">
      <c r="A61" s="26" t="s">
        <v>50</v>
      </c>
      <c r="E61" s="27" t="s">
        <v>461</v>
      </c>
    </row>
    <row r="62" spans="1:5" ht="12.75">
      <c r="A62" s="28" t="s">
        <v>52</v>
      </c>
      <c r="E62" s="29" t="s">
        <v>525</v>
      </c>
    </row>
    <row r="63" spans="1:5" ht="318.75">
      <c r="A63" t="s">
        <v>53</v>
      </c>
      <c r="E63" s="27" t="s">
        <v>322</v>
      </c>
    </row>
    <row r="64" spans="1:16" ht="12.75">
      <c r="A64" s="18" t="s">
        <v>45</v>
      </c>
      <c r="B64" s="22" t="s">
        <v>81</v>
      </c>
      <c r="C64" s="22" t="s">
        <v>463</v>
      </c>
      <c r="D64" s="18" t="s">
        <v>47</v>
      </c>
      <c r="E64" s="23" t="s">
        <v>464</v>
      </c>
      <c r="F64" s="24" t="s">
        <v>325</v>
      </c>
      <c r="G64" s="25">
        <v>8.06</v>
      </c>
      <c r="H64" s="25">
        <v>24500</v>
      </c>
      <c r="I64" s="25">
        <f>ROUND(ROUND(H64,2)*ROUND(G64,2),2)</f>
        <v>197470</v>
      </c>
      <c r="O64">
        <f>(I64*21)/100</f>
        <v>41468.7</v>
      </c>
      <c r="P64" t="s">
        <v>22</v>
      </c>
    </row>
    <row r="65" spans="1:5" ht="25.5">
      <c r="A65" s="26" t="s">
        <v>50</v>
      </c>
      <c r="E65" s="27" t="s">
        <v>465</v>
      </c>
    </row>
    <row r="66" spans="1:5" ht="12.75">
      <c r="A66" s="28" t="s">
        <v>52</v>
      </c>
      <c r="E66" s="29" t="s">
        <v>526</v>
      </c>
    </row>
    <row r="67" spans="1:5" ht="267.75">
      <c r="A67" t="s">
        <v>53</v>
      </c>
      <c r="E67" s="27" t="s">
        <v>327</v>
      </c>
    </row>
    <row r="68" spans="1:18" ht="12.75" customHeight="1">
      <c r="A68" s="5" t="s">
        <v>43</v>
      </c>
      <c r="B68" s="5"/>
      <c r="C68" s="31" t="s">
        <v>33</v>
      </c>
      <c r="D68" s="5"/>
      <c r="E68" s="20" t="s">
        <v>197</v>
      </c>
      <c r="F68" s="5"/>
      <c r="G68" s="5"/>
      <c r="H68" s="5"/>
      <c r="I68" s="32">
        <f>0+Q68</f>
        <v>48442.4</v>
      </c>
      <c r="O68">
        <f>0+R68</f>
        <v>10172.903999999999</v>
      </c>
      <c r="Q68">
        <f>0+I69+I73</f>
        <v>48442.4</v>
      </c>
      <c r="R68">
        <f>0+O69+O73</f>
        <v>10172.903999999999</v>
      </c>
    </row>
    <row r="69" spans="1:16" ht="12.75">
      <c r="A69" s="18" t="s">
        <v>45</v>
      </c>
      <c r="B69" s="22" t="s">
        <v>84</v>
      </c>
      <c r="C69" s="22" t="s">
        <v>467</v>
      </c>
      <c r="D69" s="18" t="s">
        <v>47</v>
      </c>
      <c r="E69" s="23" t="s">
        <v>468</v>
      </c>
      <c r="F69" s="24" t="s">
        <v>131</v>
      </c>
      <c r="G69" s="25">
        <v>18</v>
      </c>
      <c r="H69" s="25">
        <v>2410</v>
      </c>
      <c r="I69" s="25">
        <f>ROUND(ROUND(H69,2)*ROUND(G69,2),2)</f>
        <v>43380</v>
      </c>
      <c r="O69">
        <f>(I69*21)/100</f>
        <v>9109.8</v>
      </c>
      <c r="P69" t="s">
        <v>22</v>
      </c>
    </row>
    <row r="70" spans="1:5" ht="25.5">
      <c r="A70" s="26" t="s">
        <v>50</v>
      </c>
      <c r="E70" s="27" t="s">
        <v>469</v>
      </c>
    </row>
    <row r="71" spans="1:5" ht="12.75">
      <c r="A71" s="28" t="s">
        <v>52</v>
      </c>
      <c r="E71" s="29" t="s">
        <v>527</v>
      </c>
    </row>
    <row r="72" spans="1:5" ht="318.75">
      <c r="A72" t="s">
        <v>53</v>
      </c>
      <c r="E72" s="27" t="s">
        <v>322</v>
      </c>
    </row>
    <row r="73" spans="1:16" ht="12.75">
      <c r="A73" s="18" t="s">
        <v>45</v>
      </c>
      <c r="B73" s="22" t="s">
        <v>86</v>
      </c>
      <c r="C73" s="22" t="s">
        <v>332</v>
      </c>
      <c r="D73" s="18" t="s">
        <v>47</v>
      </c>
      <c r="E73" s="23" t="s">
        <v>333</v>
      </c>
      <c r="F73" s="24" t="s">
        <v>131</v>
      </c>
      <c r="G73" s="25">
        <v>1.13</v>
      </c>
      <c r="H73" s="25">
        <v>4480</v>
      </c>
      <c r="I73" s="25">
        <f>ROUND(ROUND(H73,2)*ROUND(G73,2),2)</f>
        <v>5062.4</v>
      </c>
      <c r="O73">
        <f>(I73*21)/100</f>
        <v>1063.104</v>
      </c>
      <c r="P73" t="s">
        <v>22</v>
      </c>
    </row>
    <row r="74" spans="1:5" ht="25.5">
      <c r="A74" s="26" t="s">
        <v>50</v>
      </c>
      <c r="E74" s="27" t="s">
        <v>471</v>
      </c>
    </row>
    <row r="75" spans="1:5" ht="12.75">
      <c r="A75" s="28" t="s">
        <v>52</v>
      </c>
      <c r="E75" s="29" t="s">
        <v>528</v>
      </c>
    </row>
    <row r="76" spans="1:5" ht="89.25">
      <c r="A76" t="s">
        <v>53</v>
      </c>
      <c r="E76" s="27" t="s">
        <v>204</v>
      </c>
    </row>
    <row r="77" spans="1:18" ht="12.75" customHeight="1">
      <c r="A77" s="5" t="s">
        <v>43</v>
      </c>
      <c r="B77" s="5"/>
      <c r="C77" s="31" t="s">
        <v>35</v>
      </c>
      <c r="D77" s="5"/>
      <c r="E77" s="20" t="s">
        <v>114</v>
      </c>
      <c r="F77" s="5"/>
      <c r="G77" s="5"/>
      <c r="H77" s="5"/>
      <c r="I77" s="32">
        <f>0+Q77</f>
        <v>8160</v>
      </c>
      <c r="O77">
        <f>0+R77</f>
        <v>1713.6</v>
      </c>
      <c r="Q77">
        <f>0+I78</f>
        <v>8160</v>
      </c>
      <c r="R77">
        <f>0+O78</f>
        <v>1713.6</v>
      </c>
    </row>
    <row r="78" spans="1:16" ht="12.75">
      <c r="A78" s="18" t="s">
        <v>45</v>
      </c>
      <c r="B78" s="22" t="s">
        <v>88</v>
      </c>
      <c r="C78" s="22" t="s">
        <v>473</v>
      </c>
      <c r="D78" s="18" t="s">
        <v>47</v>
      </c>
      <c r="E78" s="23" t="s">
        <v>474</v>
      </c>
      <c r="F78" s="24" t="s">
        <v>194</v>
      </c>
      <c r="G78" s="25">
        <v>60</v>
      </c>
      <c r="H78" s="25">
        <v>136</v>
      </c>
      <c r="I78" s="25">
        <f>ROUND(ROUND(H78,2)*ROUND(G78,2),2)</f>
        <v>8160</v>
      </c>
      <c r="O78">
        <f>(I78*21)/100</f>
        <v>1713.6</v>
      </c>
      <c r="P78" t="s">
        <v>22</v>
      </c>
    </row>
    <row r="79" spans="1:5" ht="12.75">
      <c r="A79" s="26" t="s">
        <v>50</v>
      </c>
      <c r="E79" s="27" t="s">
        <v>475</v>
      </c>
    </row>
    <row r="80" spans="1:5" ht="12.75">
      <c r="A80" s="28" t="s">
        <v>52</v>
      </c>
      <c r="E80" s="29" t="s">
        <v>47</v>
      </c>
    </row>
    <row r="81" spans="1:5" ht="140.25">
      <c r="A81" t="s">
        <v>53</v>
      </c>
      <c r="E81" s="27" t="s">
        <v>208</v>
      </c>
    </row>
    <row r="82" spans="1:18" ht="12.75" customHeight="1">
      <c r="A82" s="5" t="s">
        <v>43</v>
      </c>
      <c r="B82" s="5"/>
      <c r="C82" s="31" t="s">
        <v>65</v>
      </c>
      <c r="D82" s="5"/>
      <c r="E82" s="20" t="s">
        <v>476</v>
      </c>
      <c r="F82" s="5"/>
      <c r="G82" s="5"/>
      <c r="H82" s="5"/>
      <c r="I82" s="32">
        <f>0+Q82</f>
        <v>52314.6</v>
      </c>
      <c r="O82">
        <f>0+R82</f>
        <v>10986.066</v>
      </c>
      <c r="Q82">
        <f>0+I83+I87+I91</f>
        <v>52314.6</v>
      </c>
      <c r="R82">
        <f>0+O83+O87+O91</f>
        <v>10986.066</v>
      </c>
    </row>
    <row r="83" spans="1:16" ht="25.5">
      <c r="A83" s="18" t="s">
        <v>45</v>
      </c>
      <c r="B83" s="22" t="s">
        <v>92</v>
      </c>
      <c r="C83" s="22" t="s">
        <v>477</v>
      </c>
      <c r="D83" s="18" t="s">
        <v>47</v>
      </c>
      <c r="E83" s="23" t="s">
        <v>478</v>
      </c>
      <c r="F83" s="24" t="s">
        <v>121</v>
      </c>
      <c r="G83" s="25">
        <v>127.2</v>
      </c>
      <c r="H83" s="25">
        <v>101</v>
      </c>
      <c r="I83" s="25">
        <f>ROUND(ROUND(H83,2)*ROUND(G83,2),2)</f>
        <v>12847.2</v>
      </c>
      <c r="O83">
        <f>(I83*21)/100</f>
        <v>2697.9120000000003</v>
      </c>
      <c r="P83" t="s">
        <v>22</v>
      </c>
    </row>
    <row r="84" spans="1:5" ht="12.75">
      <c r="A84" s="26" t="s">
        <v>50</v>
      </c>
      <c r="E84" s="27" t="s">
        <v>479</v>
      </c>
    </row>
    <row r="85" spans="1:5" ht="12.75">
      <c r="A85" s="28" t="s">
        <v>52</v>
      </c>
      <c r="E85" s="29" t="s">
        <v>529</v>
      </c>
    </row>
    <row r="86" spans="1:5" ht="293.25">
      <c r="A86" t="s">
        <v>53</v>
      </c>
      <c r="E86" s="27" t="s">
        <v>481</v>
      </c>
    </row>
    <row r="87" spans="1:16" ht="25.5">
      <c r="A87" s="18" t="s">
        <v>45</v>
      </c>
      <c r="B87" s="22" t="s">
        <v>98</v>
      </c>
      <c r="C87" s="22" t="s">
        <v>482</v>
      </c>
      <c r="D87" s="18" t="s">
        <v>47</v>
      </c>
      <c r="E87" s="23" t="s">
        <v>483</v>
      </c>
      <c r="F87" s="24" t="s">
        <v>121</v>
      </c>
      <c r="G87" s="25">
        <v>10.8</v>
      </c>
      <c r="H87" s="25">
        <v>203</v>
      </c>
      <c r="I87" s="25">
        <f>ROUND(ROUND(H87,2)*ROUND(G87,2),2)</f>
        <v>2192.4</v>
      </c>
      <c r="O87">
        <f>(I87*21)/100</f>
        <v>460.404</v>
      </c>
      <c r="P87" t="s">
        <v>22</v>
      </c>
    </row>
    <row r="88" spans="1:5" ht="12.75">
      <c r="A88" s="26" t="s">
        <v>50</v>
      </c>
      <c r="E88" s="27" t="s">
        <v>484</v>
      </c>
    </row>
    <row r="89" spans="1:5" ht="12.75">
      <c r="A89" s="28" t="s">
        <v>52</v>
      </c>
      <c r="E89" s="29" t="s">
        <v>530</v>
      </c>
    </row>
    <row r="90" spans="1:5" ht="293.25">
      <c r="A90" t="s">
        <v>53</v>
      </c>
      <c r="E90" s="27" t="s">
        <v>481</v>
      </c>
    </row>
    <row r="91" spans="1:16" ht="12.75">
      <c r="A91" s="18" t="s">
        <v>45</v>
      </c>
      <c r="B91" s="22" t="s">
        <v>100</v>
      </c>
      <c r="C91" s="22" t="s">
        <v>486</v>
      </c>
      <c r="D91" s="18" t="s">
        <v>47</v>
      </c>
      <c r="E91" s="23" t="s">
        <v>487</v>
      </c>
      <c r="F91" s="24" t="s">
        <v>121</v>
      </c>
      <c r="G91" s="25">
        <v>105</v>
      </c>
      <c r="H91" s="25">
        <v>355</v>
      </c>
      <c r="I91" s="25">
        <f>ROUND(ROUND(H91,2)*ROUND(G91,2),2)</f>
        <v>37275</v>
      </c>
      <c r="O91">
        <f>(I91*21)/100</f>
        <v>7827.75</v>
      </c>
      <c r="P91" t="s">
        <v>22</v>
      </c>
    </row>
    <row r="92" spans="1:5" ht="12.75">
      <c r="A92" s="26" t="s">
        <v>50</v>
      </c>
      <c r="E92" s="27" t="s">
        <v>488</v>
      </c>
    </row>
    <row r="93" spans="1:5" ht="12.75">
      <c r="A93" s="28" t="s">
        <v>52</v>
      </c>
      <c r="E93" s="29" t="s">
        <v>531</v>
      </c>
    </row>
    <row r="94" spans="1:5" ht="51">
      <c r="A94" t="s">
        <v>53</v>
      </c>
      <c r="E94" s="27" t="s">
        <v>490</v>
      </c>
    </row>
    <row r="95" spans="1:18" ht="12.75" customHeight="1">
      <c r="A95" s="5" t="s">
        <v>43</v>
      </c>
      <c r="B95" s="5"/>
      <c r="C95" s="31" t="s">
        <v>40</v>
      </c>
      <c r="D95" s="5"/>
      <c r="E95" s="20" t="s">
        <v>226</v>
      </c>
      <c r="F95" s="5"/>
      <c r="G95" s="5"/>
      <c r="H95" s="5"/>
      <c r="I95" s="32">
        <f>0+Q95</f>
        <v>181029.44</v>
      </c>
      <c r="O95">
        <f>0+R95</f>
        <v>38016.1824</v>
      </c>
      <c r="Q95">
        <f>0+I96+I100+I104+I108+I112+I116</f>
        <v>181029.44</v>
      </c>
      <c r="R95">
        <f>0+O96+O100+O104+O108+O112+O116</f>
        <v>38016.1824</v>
      </c>
    </row>
    <row r="96" spans="1:16" ht="25.5">
      <c r="A96" s="18" t="s">
        <v>45</v>
      </c>
      <c r="B96" s="22" t="s">
        <v>102</v>
      </c>
      <c r="C96" s="22" t="s">
        <v>491</v>
      </c>
      <c r="D96" s="18" t="s">
        <v>47</v>
      </c>
      <c r="E96" s="23" t="s">
        <v>492</v>
      </c>
      <c r="F96" s="24" t="s">
        <v>194</v>
      </c>
      <c r="G96" s="25">
        <v>60</v>
      </c>
      <c r="H96" s="25">
        <v>2850</v>
      </c>
      <c r="I96" s="25">
        <f>ROUND(ROUND(H96,2)*ROUND(G96,2),2)</f>
        <v>171000</v>
      </c>
      <c r="O96">
        <f>(I96*21)/100</f>
        <v>35910</v>
      </c>
      <c r="P96" t="s">
        <v>22</v>
      </c>
    </row>
    <row r="97" spans="1:5" ht="12.75">
      <c r="A97" s="26" t="s">
        <v>50</v>
      </c>
      <c r="E97" s="27" t="s">
        <v>493</v>
      </c>
    </row>
    <row r="98" spans="1:5" ht="12.75">
      <c r="A98" s="28" t="s">
        <v>52</v>
      </c>
      <c r="E98" s="29" t="s">
        <v>47</v>
      </c>
    </row>
    <row r="99" spans="1:5" ht="216.75">
      <c r="A99" t="s">
        <v>53</v>
      </c>
      <c r="E99" s="27" t="s">
        <v>231</v>
      </c>
    </row>
    <row r="100" spans="1:16" ht="12.75">
      <c r="A100" s="18" t="s">
        <v>45</v>
      </c>
      <c r="B100" s="22" t="s">
        <v>108</v>
      </c>
      <c r="C100" s="22" t="s">
        <v>494</v>
      </c>
      <c r="D100" s="18" t="s">
        <v>47</v>
      </c>
      <c r="E100" s="23" t="s">
        <v>495</v>
      </c>
      <c r="F100" s="24" t="s">
        <v>121</v>
      </c>
      <c r="G100" s="25">
        <v>13.75</v>
      </c>
      <c r="H100" s="25">
        <v>136</v>
      </c>
      <c r="I100" s="25">
        <f>ROUND(ROUND(H100,2)*ROUND(G100,2),2)</f>
        <v>1870</v>
      </c>
      <c r="O100">
        <f>(I100*21)/100</f>
        <v>392.7</v>
      </c>
      <c r="P100" t="s">
        <v>22</v>
      </c>
    </row>
    <row r="101" spans="1:5" ht="12.75">
      <c r="A101" s="26" t="s">
        <v>50</v>
      </c>
      <c r="E101" s="27" t="s">
        <v>47</v>
      </c>
    </row>
    <row r="102" spans="1:5" ht="12.75">
      <c r="A102" s="28" t="s">
        <v>52</v>
      </c>
      <c r="E102" s="29" t="s">
        <v>532</v>
      </c>
    </row>
    <row r="103" spans="1:5" ht="38.25">
      <c r="A103" t="s">
        <v>53</v>
      </c>
      <c r="E103" s="27" t="s">
        <v>190</v>
      </c>
    </row>
    <row r="104" spans="1:16" ht="12.75">
      <c r="A104" s="18" t="s">
        <v>45</v>
      </c>
      <c r="B104" s="22" t="s">
        <v>110</v>
      </c>
      <c r="C104" s="22" t="s">
        <v>497</v>
      </c>
      <c r="D104" s="18" t="s">
        <v>47</v>
      </c>
      <c r="E104" s="23" t="s">
        <v>498</v>
      </c>
      <c r="F104" s="24" t="s">
        <v>131</v>
      </c>
      <c r="G104" s="25">
        <v>0.01</v>
      </c>
      <c r="H104" s="25">
        <v>350800</v>
      </c>
      <c r="I104" s="25">
        <f>ROUND(ROUND(H104,2)*ROUND(G104,2),2)</f>
        <v>3508</v>
      </c>
      <c r="O104">
        <f>(I104*21)/100</f>
        <v>736.68</v>
      </c>
      <c r="P104" t="s">
        <v>22</v>
      </c>
    </row>
    <row r="105" spans="1:5" ht="12.75">
      <c r="A105" s="26" t="s">
        <v>50</v>
      </c>
      <c r="E105" s="27" t="s">
        <v>499</v>
      </c>
    </row>
    <row r="106" spans="1:5" ht="12.75">
      <c r="A106" s="28" t="s">
        <v>52</v>
      </c>
      <c r="E106" s="29" t="s">
        <v>533</v>
      </c>
    </row>
    <row r="107" spans="1:5" ht="38.25">
      <c r="A107" t="s">
        <v>53</v>
      </c>
      <c r="E107" s="27" t="s">
        <v>190</v>
      </c>
    </row>
    <row r="108" spans="1:16" ht="12.75">
      <c r="A108" s="18" t="s">
        <v>45</v>
      </c>
      <c r="B108" s="22" t="s">
        <v>216</v>
      </c>
      <c r="C108" s="22" t="s">
        <v>501</v>
      </c>
      <c r="D108" s="18" t="s">
        <v>47</v>
      </c>
      <c r="E108" s="23" t="s">
        <v>502</v>
      </c>
      <c r="F108" s="24" t="s">
        <v>194</v>
      </c>
      <c r="G108" s="25">
        <v>6.48</v>
      </c>
      <c r="H108" s="25">
        <v>103</v>
      </c>
      <c r="I108" s="25">
        <f>ROUND(ROUND(H108,2)*ROUND(G108,2),2)</f>
        <v>667.44</v>
      </c>
      <c r="O108">
        <f>(I108*21)/100</f>
        <v>140.16240000000002</v>
      </c>
      <c r="P108" t="s">
        <v>22</v>
      </c>
    </row>
    <row r="109" spans="1:5" ht="25.5">
      <c r="A109" s="26" t="s">
        <v>50</v>
      </c>
      <c r="E109" s="27" t="s">
        <v>503</v>
      </c>
    </row>
    <row r="110" spans="1:5" ht="12.75">
      <c r="A110" s="28" t="s">
        <v>52</v>
      </c>
      <c r="E110" s="29" t="s">
        <v>534</v>
      </c>
    </row>
    <row r="111" spans="1:5" ht="38.25">
      <c r="A111" t="s">
        <v>53</v>
      </c>
      <c r="E111" s="27" t="s">
        <v>190</v>
      </c>
    </row>
    <row r="112" spans="1:16" ht="12.75">
      <c r="A112" s="18" t="s">
        <v>45</v>
      </c>
      <c r="B112" s="22" t="s">
        <v>221</v>
      </c>
      <c r="C112" s="22" t="s">
        <v>505</v>
      </c>
      <c r="D112" s="18" t="s">
        <v>47</v>
      </c>
      <c r="E112" s="23" t="s">
        <v>506</v>
      </c>
      <c r="F112" s="24" t="s">
        <v>70</v>
      </c>
      <c r="G112" s="25">
        <v>2</v>
      </c>
      <c r="H112" s="25">
        <v>1650</v>
      </c>
      <c r="I112" s="25">
        <f>ROUND(ROUND(H112,2)*ROUND(G112,2),2)</f>
        <v>3300</v>
      </c>
      <c r="O112">
        <f>(I112*21)/100</f>
        <v>693</v>
      </c>
      <c r="P112" t="s">
        <v>22</v>
      </c>
    </row>
    <row r="113" spans="1:5" ht="12.75">
      <c r="A113" s="26" t="s">
        <v>50</v>
      </c>
      <c r="E113" s="27" t="s">
        <v>507</v>
      </c>
    </row>
    <row r="114" spans="1:5" ht="12.75">
      <c r="A114" s="28" t="s">
        <v>52</v>
      </c>
      <c r="E114" s="29" t="s">
        <v>47</v>
      </c>
    </row>
    <row r="115" spans="1:5" ht="38.25">
      <c r="A115" t="s">
        <v>53</v>
      </c>
      <c r="E115" s="27" t="s">
        <v>367</v>
      </c>
    </row>
    <row r="116" spans="1:16" ht="12.75">
      <c r="A116" s="18" t="s">
        <v>45</v>
      </c>
      <c r="B116" s="22" t="s">
        <v>227</v>
      </c>
      <c r="C116" s="22" t="s">
        <v>508</v>
      </c>
      <c r="D116" s="18" t="s">
        <v>47</v>
      </c>
      <c r="E116" s="23" t="s">
        <v>509</v>
      </c>
      <c r="F116" s="24" t="s">
        <v>70</v>
      </c>
      <c r="G116" s="25">
        <v>9</v>
      </c>
      <c r="H116" s="25">
        <v>76</v>
      </c>
      <c r="I116" s="25">
        <f>ROUND(ROUND(H116,2)*ROUND(G116,2),2)</f>
        <v>684</v>
      </c>
      <c r="O116">
        <f>(I116*21)/100</f>
        <v>143.64</v>
      </c>
      <c r="P116" t="s">
        <v>22</v>
      </c>
    </row>
    <row r="117" spans="1:5" ht="12.75">
      <c r="A117" s="26" t="s">
        <v>50</v>
      </c>
      <c r="E117" s="27" t="s">
        <v>510</v>
      </c>
    </row>
    <row r="118" spans="1:5" ht="12.75">
      <c r="A118" s="28" t="s">
        <v>52</v>
      </c>
      <c r="E118" s="29" t="s">
        <v>47</v>
      </c>
    </row>
    <row r="119" spans="1:5" ht="409.5">
      <c r="A119" t="s">
        <v>53</v>
      </c>
      <c r="E119" s="27" t="s">
        <v>511</v>
      </c>
    </row>
  </sheetData>
  <sheetProtection/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19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0+O9+O30+O51+O68+O77+O82+O95</f>
        <v>1330399.4886000003</v>
      </c>
      <c r="P2" t="s">
        <v>22</v>
      </c>
    </row>
    <row r="3" spans="1:16" ht="15" customHeight="1">
      <c r="A3" t="s">
        <v>12</v>
      </c>
      <c r="B3" s="10" t="s">
        <v>14</v>
      </c>
      <c r="C3" s="36" t="s">
        <v>15</v>
      </c>
      <c r="D3" s="33"/>
      <c r="E3" s="11" t="s">
        <v>16</v>
      </c>
      <c r="F3" s="1"/>
      <c r="G3" s="8"/>
      <c r="H3" s="7" t="s">
        <v>535</v>
      </c>
      <c r="I3" s="30">
        <f>0+I9+I30+I51+I68+I77+I82+I95</f>
        <v>6335235.66</v>
      </c>
      <c r="O3" t="s">
        <v>19</v>
      </c>
      <c r="P3" t="s">
        <v>22</v>
      </c>
    </row>
    <row r="4" spans="1:16" ht="15" customHeight="1">
      <c r="A4" t="s">
        <v>17</v>
      </c>
      <c r="B4" s="10" t="s">
        <v>112</v>
      </c>
      <c r="C4" s="36" t="s">
        <v>409</v>
      </c>
      <c r="D4" s="33"/>
      <c r="E4" s="11" t="s">
        <v>410</v>
      </c>
      <c r="F4" s="1"/>
      <c r="G4" s="1"/>
      <c r="H4" s="9"/>
      <c r="I4" s="9"/>
      <c r="O4" t="s">
        <v>20</v>
      </c>
      <c r="P4" t="s">
        <v>22</v>
      </c>
    </row>
    <row r="5" spans="1:16" ht="12.75" customHeight="1">
      <c r="A5" t="s">
        <v>115</v>
      </c>
      <c r="B5" s="13" t="s">
        <v>18</v>
      </c>
      <c r="C5" s="37" t="s">
        <v>535</v>
      </c>
      <c r="D5" s="38"/>
      <c r="E5" s="14" t="s">
        <v>513</v>
      </c>
      <c r="F5" s="5"/>
      <c r="G5" s="5"/>
      <c r="H5" s="5"/>
      <c r="I5" s="5"/>
      <c r="O5" t="s">
        <v>21</v>
      </c>
      <c r="P5" t="s">
        <v>22</v>
      </c>
    </row>
    <row r="6" spans="1:9" ht="12.75" customHeight="1">
      <c r="A6" s="39" t="s">
        <v>25</v>
      </c>
      <c r="B6" s="39" t="s">
        <v>27</v>
      </c>
      <c r="C6" s="39" t="s">
        <v>29</v>
      </c>
      <c r="D6" s="39" t="s">
        <v>30</v>
      </c>
      <c r="E6" s="39" t="s">
        <v>32</v>
      </c>
      <c r="F6" s="39" t="s">
        <v>34</v>
      </c>
      <c r="G6" s="39" t="s">
        <v>36</v>
      </c>
      <c r="H6" s="39" t="s">
        <v>38</v>
      </c>
      <c r="I6" s="39"/>
    </row>
    <row r="7" spans="1:9" ht="12.75" customHeight="1">
      <c r="A7" s="39"/>
      <c r="B7" s="39"/>
      <c r="C7" s="39"/>
      <c r="D7" s="39"/>
      <c r="E7" s="39"/>
      <c r="F7" s="39"/>
      <c r="G7" s="39"/>
      <c r="H7" s="12" t="s">
        <v>39</v>
      </c>
      <c r="I7" s="12" t="s">
        <v>41</v>
      </c>
    </row>
    <row r="8" spans="1:9" ht="12.75" customHeight="1">
      <c r="A8" s="12" t="s">
        <v>26</v>
      </c>
      <c r="B8" s="12" t="s">
        <v>28</v>
      </c>
      <c r="C8" s="12" t="s">
        <v>22</v>
      </c>
      <c r="D8" s="12" t="s">
        <v>31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5" t="s">
        <v>43</v>
      </c>
      <c r="B9" s="15"/>
      <c r="C9" s="19" t="s">
        <v>28</v>
      </c>
      <c r="D9" s="15"/>
      <c r="E9" s="20" t="s">
        <v>118</v>
      </c>
      <c r="F9" s="15"/>
      <c r="G9" s="15"/>
      <c r="H9" s="15"/>
      <c r="I9" s="21">
        <f>0+Q9</f>
        <v>128297</v>
      </c>
      <c r="O9">
        <f>0+R9</f>
        <v>26942.370000000003</v>
      </c>
      <c r="Q9">
        <f>0+I10+I14+I18+I22+I26</f>
        <v>128297</v>
      </c>
      <c r="R9">
        <f>0+O10+O14+O18+O22+O26</f>
        <v>26942.370000000003</v>
      </c>
    </row>
    <row r="10" spans="1:16" ht="12.75">
      <c r="A10" s="18" t="s">
        <v>45</v>
      </c>
      <c r="B10" s="22" t="s">
        <v>28</v>
      </c>
      <c r="C10" s="22" t="s">
        <v>413</v>
      </c>
      <c r="D10" s="18" t="s">
        <v>47</v>
      </c>
      <c r="E10" s="23" t="s">
        <v>414</v>
      </c>
      <c r="F10" s="24" t="s">
        <v>131</v>
      </c>
      <c r="G10" s="25">
        <v>99</v>
      </c>
      <c r="H10" s="25">
        <v>201</v>
      </c>
      <c r="I10" s="25">
        <f>ROUND(ROUND(H10,2)*ROUND(G10,2),2)</f>
        <v>19899</v>
      </c>
      <c r="O10">
        <f>(I10*21)/100</f>
        <v>4178.79</v>
      </c>
      <c r="P10" t="s">
        <v>22</v>
      </c>
    </row>
    <row r="11" spans="1:5" ht="38.25">
      <c r="A11" s="26" t="s">
        <v>50</v>
      </c>
      <c r="E11" s="27" t="s">
        <v>415</v>
      </c>
    </row>
    <row r="12" spans="1:5" ht="12.75">
      <c r="A12" s="28" t="s">
        <v>52</v>
      </c>
      <c r="E12" s="29" t="s">
        <v>47</v>
      </c>
    </row>
    <row r="13" spans="1:5" ht="318.75">
      <c r="A13" t="s">
        <v>53</v>
      </c>
      <c r="E13" s="27" t="s">
        <v>416</v>
      </c>
    </row>
    <row r="14" spans="1:16" ht="12.75">
      <c r="A14" s="18" t="s">
        <v>45</v>
      </c>
      <c r="B14" s="22" t="s">
        <v>22</v>
      </c>
      <c r="C14" s="22" t="s">
        <v>417</v>
      </c>
      <c r="D14" s="18" t="s">
        <v>47</v>
      </c>
      <c r="E14" s="23" t="s">
        <v>414</v>
      </c>
      <c r="F14" s="24" t="s">
        <v>131</v>
      </c>
      <c r="G14" s="25">
        <v>281</v>
      </c>
      <c r="H14" s="25">
        <v>300</v>
      </c>
      <c r="I14" s="25">
        <f>ROUND(ROUND(H14,2)*ROUND(G14,2),2)</f>
        <v>84300</v>
      </c>
      <c r="O14">
        <f>(I14*21)/100</f>
        <v>17703</v>
      </c>
      <c r="P14" t="s">
        <v>22</v>
      </c>
    </row>
    <row r="15" spans="1:5" ht="25.5">
      <c r="A15" s="26" t="s">
        <v>50</v>
      </c>
      <c r="E15" s="27" t="s">
        <v>418</v>
      </c>
    </row>
    <row r="16" spans="1:5" ht="38.25">
      <c r="A16" s="28" t="s">
        <v>52</v>
      </c>
      <c r="E16" s="29" t="s">
        <v>536</v>
      </c>
    </row>
    <row r="17" spans="1:5" ht="318.75">
      <c r="A17" t="s">
        <v>53</v>
      </c>
      <c r="E17" s="27" t="s">
        <v>416</v>
      </c>
    </row>
    <row r="18" spans="1:16" ht="12.75">
      <c r="A18" s="18" t="s">
        <v>45</v>
      </c>
      <c r="B18" s="22" t="s">
        <v>31</v>
      </c>
      <c r="C18" s="22" t="s">
        <v>420</v>
      </c>
      <c r="D18" s="18" t="s">
        <v>47</v>
      </c>
      <c r="E18" s="23" t="s">
        <v>421</v>
      </c>
      <c r="F18" s="24" t="s">
        <v>131</v>
      </c>
      <c r="G18" s="25">
        <v>99</v>
      </c>
      <c r="H18" s="25">
        <v>187</v>
      </c>
      <c r="I18" s="25">
        <f>ROUND(ROUND(H18,2)*ROUND(G18,2),2)</f>
        <v>18513</v>
      </c>
      <c r="O18">
        <f>(I18*21)/100</f>
        <v>3887.73</v>
      </c>
      <c r="P18" t="s">
        <v>22</v>
      </c>
    </row>
    <row r="19" spans="1:5" ht="38.25">
      <c r="A19" s="26" t="s">
        <v>50</v>
      </c>
      <c r="E19" s="27" t="s">
        <v>422</v>
      </c>
    </row>
    <row r="20" spans="1:5" ht="25.5">
      <c r="A20" s="28" t="s">
        <v>52</v>
      </c>
      <c r="E20" s="29" t="s">
        <v>537</v>
      </c>
    </row>
    <row r="21" spans="1:5" ht="267.75">
      <c r="A21" t="s">
        <v>53</v>
      </c>
      <c r="E21" s="27" t="s">
        <v>161</v>
      </c>
    </row>
    <row r="22" spans="1:16" ht="12.75">
      <c r="A22" s="18" t="s">
        <v>45</v>
      </c>
      <c r="B22" s="22" t="s">
        <v>33</v>
      </c>
      <c r="C22" s="22" t="s">
        <v>424</v>
      </c>
      <c r="D22" s="18" t="s">
        <v>47</v>
      </c>
      <c r="E22" s="23" t="s">
        <v>421</v>
      </c>
      <c r="F22" s="24" t="s">
        <v>131</v>
      </c>
      <c r="G22" s="25">
        <v>11</v>
      </c>
      <c r="H22" s="25">
        <v>187</v>
      </c>
      <c r="I22" s="25">
        <f>ROUND(ROUND(H22,2)*ROUND(G22,2),2)</f>
        <v>2057</v>
      </c>
      <c r="O22">
        <f>(I22*21)/100</f>
        <v>431.97</v>
      </c>
      <c r="P22" t="s">
        <v>22</v>
      </c>
    </row>
    <row r="23" spans="1:5" ht="38.25">
      <c r="A23" s="26" t="s">
        <v>50</v>
      </c>
      <c r="E23" s="27" t="s">
        <v>425</v>
      </c>
    </row>
    <row r="24" spans="1:5" ht="25.5">
      <c r="A24" s="28" t="s">
        <v>52</v>
      </c>
      <c r="E24" s="29" t="s">
        <v>538</v>
      </c>
    </row>
    <row r="25" spans="1:5" ht="267.75">
      <c r="A25" t="s">
        <v>53</v>
      </c>
      <c r="E25" s="27" t="s">
        <v>161</v>
      </c>
    </row>
    <row r="26" spans="1:16" ht="12.75">
      <c r="A26" s="18" t="s">
        <v>45</v>
      </c>
      <c r="B26" s="22" t="s">
        <v>35</v>
      </c>
      <c r="C26" s="22" t="s">
        <v>179</v>
      </c>
      <c r="D26" s="18" t="s">
        <v>47</v>
      </c>
      <c r="E26" s="23" t="s">
        <v>180</v>
      </c>
      <c r="F26" s="24" t="s">
        <v>121</v>
      </c>
      <c r="G26" s="25">
        <v>252</v>
      </c>
      <c r="H26" s="25">
        <v>14</v>
      </c>
      <c r="I26" s="25">
        <f>ROUND(ROUND(H26,2)*ROUND(G26,2),2)</f>
        <v>3528</v>
      </c>
      <c r="O26">
        <f>(I26*21)/100</f>
        <v>740.88</v>
      </c>
      <c r="P26" t="s">
        <v>22</v>
      </c>
    </row>
    <row r="27" spans="1:5" ht="12.75">
      <c r="A27" s="26" t="s">
        <v>50</v>
      </c>
      <c r="E27" s="27" t="s">
        <v>47</v>
      </c>
    </row>
    <row r="28" spans="1:5" ht="12.75">
      <c r="A28" s="28" t="s">
        <v>52</v>
      </c>
      <c r="E28" s="29" t="s">
        <v>539</v>
      </c>
    </row>
    <row r="29" spans="1:5" ht="38.25">
      <c r="A29" t="s">
        <v>53</v>
      </c>
      <c r="E29" s="27" t="s">
        <v>182</v>
      </c>
    </row>
    <row r="30" spans="1:18" ht="12.75" customHeight="1">
      <c r="A30" s="5" t="s">
        <v>43</v>
      </c>
      <c r="B30" s="5"/>
      <c r="C30" s="31" t="s">
        <v>22</v>
      </c>
      <c r="D30" s="5"/>
      <c r="E30" s="20" t="s">
        <v>186</v>
      </c>
      <c r="F30" s="5"/>
      <c r="G30" s="5"/>
      <c r="H30" s="5"/>
      <c r="I30" s="32">
        <f>0+Q30</f>
        <v>3109627.3</v>
      </c>
      <c r="O30">
        <f>0+R30</f>
        <v>653021.733</v>
      </c>
      <c r="Q30">
        <f>0+I31+I35+I39+I43+I47</f>
        <v>3109627.3</v>
      </c>
      <c r="R30">
        <f>0+O31+O35+O39+O43+O47</f>
        <v>653021.733</v>
      </c>
    </row>
    <row r="31" spans="1:16" ht="12.75">
      <c r="A31" s="18" t="s">
        <v>45</v>
      </c>
      <c r="B31" s="22" t="s">
        <v>37</v>
      </c>
      <c r="C31" s="22" t="s">
        <v>428</v>
      </c>
      <c r="D31" s="18" t="s">
        <v>47</v>
      </c>
      <c r="E31" s="23" t="s">
        <v>429</v>
      </c>
      <c r="F31" s="24" t="s">
        <v>194</v>
      </c>
      <c r="G31" s="25">
        <v>188</v>
      </c>
      <c r="H31" s="25">
        <v>304</v>
      </c>
      <c r="I31" s="25">
        <f>ROUND(ROUND(H31,2)*ROUND(G31,2),2)</f>
        <v>57152</v>
      </c>
      <c r="O31">
        <f>(I31*21)/100</f>
        <v>12001.92</v>
      </c>
      <c r="P31" t="s">
        <v>22</v>
      </c>
    </row>
    <row r="32" spans="1:5" ht="12.75">
      <c r="A32" s="26" t="s">
        <v>50</v>
      </c>
      <c r="E32" s="27" t="s">
        <v>430</v>
      </c>
    </row>
    <row r="33" spans="1:5" ht="12.75">
      <c r="A33" s="28" t="s">
        <v>52</v>
      </c>
      <c r="E33" s="29" t="s">
        <v>540</v>
      </c>
    </row>
    <row r="34" spans="1:5" ht="165.75">
      <c r="A34" t="s">
        <v>53</v>
      </c>
      <c r="E34" s="27" t="s">
        <v>196</v>
      </c>
    </row>
    <row r="35" spans="1:16" ht="12.75">
      <c r="A35" s="18" t="s">
        <v>45</v>
      </c>
      <c r="B35" s="22" t="s">
        <v>65</v>
      </c>
      <c r="C35" s="22" t="s">
        <v>432</v>
      </c>
      <c r="D35" s="18" t="s">
        <v>47</v>
      </c>
      <c r="E35" s="23" t="s">
        <v>433</v>
      </c>
      <c r="F35" s="24" t="s">
        <v>325</v>
      </c>
      <c r="G35" s="25">
        <v>19.22</v>
      </c>
      <c r="H35" s="25">
        <v>0</v>
      </c>
      <c r="I35" s="25">
        <f>ROUND(ROUND(H35,2)*ROUND(G35,2),2)</f>
        <v>0</v>
      </c>
      <c r="O35">
        <f>(I35*21)/100</f>
        <v>0</v>
      </c>
      <c r="P35" t="s">
        <v>22</v>
      </c>
    </row>
    <row r="36" spans="1:5" ht="25.5">
      <c r="A36" s="26" t="s">
        <v>50</v>
      </c>
      <c r="E36" s="27" t="s">
        <v>434</v>
      </c>
    </row>
    <row r="37" spans="1:5" ht="12.75">
      <c r="A37" s="28" t="s">
        <v>52</v>
      </c>
      <c r="E37" s="29" t="s">
        <v>541</v>
      </c>
    </row>
    <row r="38" spans="1:5" ht="267.75">
      <c r="A38" t="s">
        <v>53</v>
      </c>
      <c r="E38" s="27" t="s">
        <v>436</v>
      </c>
    </row>
    <row r="39" spans="1:16" ht="25.5">
      <c r="A39" s="18" t="s">
        <v>45</v>
      </c>
      <c r="B39" s="22" t="s">
        <v>67</v>
      </c>
      <c r="C39" s="22" t="s">
        <v>437</v>
      </c>
      <c r="D39" s="18" t="s">
        <v>47</v>
      </c>
      <c r="E39" s="23" t="s">
        <v>438</v>
      </c>
      <c r="F39" s="24" t="s">
        <v>194</v>
      </c>
      <c r="G39" s="25">
        <v>509.6</v>
      </c>
      <c r="H39" s="25">
        <v>1620</v>
      </c>
      <c r="I39" s="25">
        <f>ROUND(ROUND(H39,2)*ROUND(G39,2),2)</f>
        <v>825552</v>
      </c>
      <c r="O39">
        <f>(I39*21)/100</f>
        <v>173365.92</v>
      </c>
      <c r="P39" t="s">
        <v>22</v>
      </c>
    </row>
    <row r="40" spans="1:5" ht="25.5">
      <c r="A40" s="26" t="s">
        <v>50</v>
      </c>
      <c r="E40" s="27" t="s">
        <v>439</v>
      </c>
    </row>
    <row r="41" spans="1:5" ht="12.75">
      <c r="A41" s="28" t="s">
        <v>52</v>
      </c>
      <c r="E41" s="29" t="s">
        <v>542</v>
      </c>
    </row>
    <row r="42" spans="1:5" ht="12.75">
      <c r="A42" t="s">
        <v>53</v>
      </c>
      <c r="E42" s="27" t="s">
        <v>178</v>
      </c>
    </row>
    <row r="43" spans="1:16" ht="25.5">
      <c r="A43" s="18" t="s">
        <v>45</v>
      </c>
      <c r="B43" s="22" t="s">
        <v>40</v>
      </c>
      <c r="C43" s="22" t="s">
        <v>441</v>
      </c>
      <c r="D43" s="18" t="s">
        <v>47</v>
      </c>
      <c r="E43" s="23" t="s">
        <v>442</v>
      </c>
      <c r="F43" s="24" t="s">
        <v>194</v>
      </c>
      <c r="G43" s="25">
        <v>946.4</v>
      </c>
      <c r="H43" s="25">
        <v>2020</v>
      </c>
      <c r="I43" s="25">
        <f>ROUND(ROUND(H43,2)*ROUND(G43,2),2)</f>
        <v>1911728</v>
      </c>
      <c r="O43">
        <f>(I43*21)/100</f>
        <v>401462.88</v>
      </c>
      <c r="P43" t="s">
        <v>22</v>
      </c>
    </row>
    <row r="44" spans="1:5" ht="25.5">
      <c r="A44" s="26" t="s">
        <v>50</v>
      </c>
      <c r="E44" s="27" t="s">
        <v>443</v>
      </c>
    </row>
    <row r="45" spans="1:5" ht="12.75">
      <c r="A45" s="28" t="s">
        <v>52</v>
      </c>
      <c r="E45" s="29" t="s">
        <v>543</v>
      </c>
    </row>
    <row r="46" spans="1:5" ht="12.75">
      <c r="A46" t="s">
        <v>53</v>
      </c>
      <c r="E46" s="27" t="s">
        <v>178</v>
      </c>
    </row>
    <row r="47" spans="1:16" ht="12.75">
      <c r="A47" s="18" t="s">
        <v>45</v>
      </c>
      <c r="B47" s="22" t="s">
        <v>42</v>
      </c>
      <c r="C47" s="22" t="s">
        <v>445</v>
      </c>
      <c r="D47" s="18" t="s">
        <v>47</v>
      </c>
      <c r="E47" s="23" t="s">
        <v>446</v>
      </c>
      <c r="F47" s="24" t="s">
        <v>131</v>
      </c>
      <c r="G47" s="25">
        <v>55.59</v>
      </c>
      <c r="H47" s="25">
        <v>5670</v>
      </c>
      <c r="I47" s="25">
        <f>ROUND(ROUND(H47,2)*ROUND(G47,2),2)</f>
        <v>315195.3</v>
      </c>
      <c r="O47">
        <f>(I47*21)/100</f>
        <v>66191.01299999999</v>
      </c>
      <c r="P47" t="s">
        <v>22</v>
      </c>
    </row>
    <row r="48" spans="1:5" ht="12.75">
      <c r="A48" s="26" t="s">
        <v>50</v>
      </c>
      <c r="E48" s="27" t="s">
        <v>447</v>
      </c>
    </row>
    <row r="49" spans="1:5" ht="12.75">
      <c r="A49" s="28" t="s">
        <v>52</v>
      </c>
      <c r="E49" s="29" t="s">
        <v>544</v>
      </c>
    </row>
    <row r="50" spans="1:5" ht="76.5">
      <c r="A50" t="s">
        <v>53</v>
      </c>
      <c r="E50" s="27" t="s">
        <v>449</v>
      </c>
    </row>
    <row r="51" spans="1:18" ht="12.75" customHeight="1">
      <c r="A51" s="5" t="s">
        <v>43</v>
      </c>
      <c r="B51" s="5"/>
      <c r="C51" s="31" t="s">
        <v>31</v>
      </c>
      <c r="D51" s="5"/>
      <c r="E51" s="20" t="s">
        <v>317</v>
      </c>
      <c r="F51" s="5"/>
      <c r="G51" s="5"/>
      <c r="H51" s="5"/>
      <c r="I51" s="32">
        <f>0+Q51</f>
        <v>2275995.8</v>
      </c>
      <c r="O51">
        <f>0+R51</f>
        <v>477959.118</v>
      </c>
      <c r="Q51">
        <f>0+I52+I56+I60+I64</f>
        <v>2275995.8</v>
      </c>
      <c r="R51">
        <f>0+O52+O56+O60+O64</f>
        <v>477959.118</v>
      </c>
    </row>
    <row r="52" spans="1:16" ht="12.75">
      <c r="A52" s="18" t="s">
        <v>45</v>
      </c>
      <c r="B52" s="22" t="s">
        <v>73</v>
      </c>
      <c r="C52" s="22" t="s">
        <v>450</v>
      </c>
      <c r="D52" s="18" t="s">
        <v>47</v>
      </c>
      <c r="E52" s="23" t="s">
        <v>451</v>
      </c>
      <c r="F52" s="24" t="s">
        <v>131</v>
      </c>
      <c r="G52" s="25">
        <v>55.44</v>
      </c>
      <c r="H52" s="25">
        <v>6430</v>
      </c>
      <c r="I52" s="25">
        <f>ROUND(ROUND(H52,2)*ROUND(G52,2),2)</f>
        <v>356479.2</v>
      </c>
      <c r="O52">
        <f>(I52*21)/100</f>
        <v>74860.632</v>
      </c>
      <c r="P52" t="s">
        <v>22</v>
      </c>
    </row>
    <row r="53" spans="1:5" ht="25.5">
      <c r="A53" s="26" t="s">
        <v>50</v>
      </c>
      <c r="E53" s="27" t="s">
        <v>452</v>
      </c>
    </row>
    <row r="54" spans="1:5" ht="12.75">
      <c r="A54" s="28" t="s">
        <v>52</v>
      </c>
      <c r="E54" s="29" t="s">
        <v>545</v>
      </c>
    </row>
    <row r="55" spans="1:5" ht="318.75">
      <c r="A55" t="s">
        <v>53</v>
      </c>
      <c r="E55" s="27" t="s">
        <v>454</v>
      </c>
    </row>
    <row r="56" spans="1:16" ht="12.75">
      <c r="A56" s="18" t="s">
        <v>45</v>
      </c>
      <c r="B56" s="22" t="s">
        <v>77</v>
      </c>
      <c r="C56" s="22" t="s">
        <v>455</v>
      </c>
      <c r="D56" s="18" t="s">
        <v>47</v>
      </c>
      <c r="E56" s="23" t="s">
        <v>456</v>
      </c>
      <c r="F56" s="24" t="s">
        <v>325</v>
      </c>
      <c r="G56" s="25">
        <v>6.65</v>
      </c>
      <c r="H56" s="25">
        <v>24900</v>
      </c>
      <c r="I56" s="25">
        <f>ROUND(ROUND(H56,2)*ROUND(G56,2),2)</f>
        <v>165585</v>
      </c>
      <c r="O56">
        <f>(I56*21)/100</f>
        <v>34772.85</v>
      </c>
      <c r="P56" t="s">
        <v>22</v>
      </c>
    </row>
    <row r="57" spans="1:5" ht="25.5">
      <c r="A57" s="26" t="s">
        <v>50</v>
      </c>
      <c r="E57" s="27" t="s">
        <v>457</v>
      </c>
    </row>
    <row r="58" spans="1:5" ht="12.75">
      <c r="A58" s="28" t="s">
        <v>52</v>
      </c>
      <c r="E58" s="29" t="s">
        <v>546</v>
      </c>
    </row>
    <row r="59" spans="1:5" ht="267.75">
      <c r="A59" t="s">
        <v>53</v>
      </c>
      <c r="E59" s="27" t="s">
        <v>327</v>
      </c>
    </row>
    <row r="60" spans="1:16" ht="25.5">
      <c r="A60" s="18" t="s">
        <v>45</v>
      </c>
      <c r="B60" s="22" t="s">
        <v>79</v>
      </c>
      <c r="C60" s="22" t="s">
        <v>459</v>
      </c>
      <c r="D60" s="18" t="s">
        <v>47</v>
      </c>
      <c r="E60" s="23" t="s">
        <v>460</v>
      </c>
      <c r="F60" s="24" t="s">
        <v>131</v>
      </c>
      <c r="G60" s="25">
        <v>228.96</v>
      </c>
      <c r="H60" s="25">
        <v>5210</v>
      </c>
      <c r="I60" s="25">
        <f>ROUND(ROUND(H60,2)*ROUND(G60,2),2)</f>
        <v>1192881.6</v>
      </c>
      <c r="O60">
        <f>(I60*21)/100</f>
        <v>250505.13600000003</v>
      </c>
      <c r="P60" t="s">
        <v>22</v>
      </c>
    </row>
    <row r="61" spans="1:5" ht="25.5">
      <c r="A61" s="26" t="s">
        <v>50</v>
      </c>
      <c r="E61" s="27" t="s">
        <v>461</v>
      </c>
    </row>
    <row r="62" spans="1:5" ht="12.75">
      <c r="A62" s="28" t="s">
        <v>52</v>
      </c>
      <c r="E62" s="29" t="s">
        <v>547</v>
      </c>
    </row>
    <row r="63" spans="1:5" ht="318.75">
      <c r="A63" t="s">
        <v>53</v>
      </c>
      <c r="E63" s="27" t="s">
        <v>322</v>
      </c>
    </row>
    <row r="64" spans="1:16" ht="12.75">
      <c r="A64" s="18" t="s">
        <v>45</v>
      </c>
      <c r="B64" s="22" t="s">
        <v>81</v>
      </c>
      <c r="C64" s="22" t="s">
        <v>463</v>
      </c>
      <c r="D64" s="18" t="s">
        <v>47</v>
      </c>
      <c r="E64" s="23" t="s">
        <v>464</v>
      </c>
      <c r="F64" s="24" t="s">
        <v>325</v>
      </c>
      <c r="G64" s="25">
        <v>22.9</v>
      </c>
      <c r="H64" s="25">
        <v>24500</v>
      </c>
      <c r="I64" s="25">
        <f>ROUND(ROUND(H64,2)*ROUND(G64,2),2)</f>
        <v>561050</v>
      </c>
      <c r="O64">
        <f>(I64*21)/100</f>
        <v>117820.5</v>
      </c>
      <c r="P64" t="s">
        <v>22</v>
      </c>
    </row>
    <row r="65" spans="1:5" ht="25.5">
      <c r="A65" s="26" t="s">
        <v>50</v>
      </c>
      <c r="E65" s="27" t="s">
        <v>465</v>
      </c>
    </row>
    <row r="66" spans="1:5" ht="12.75">
      <c r="A66" s="28" t="s">
        <v>52</v>
      </c>
      <c r="E66" s="29" t="s">
        <v>548</v>
      </c>
    </row>
    <row r="67" spans="1:5" ht="267.75">
      <c r="A67" t="s">
        <v>53</v>
      </c>
      <c r="E67" s="27" t="s">
        <v>327</v>
      </c>
    </row>
    <row r="68" spans="1:18" ht="12.75" customHeight="1">
      <c r="A68" s="5" t="s">
        <v>43</v>
      </c>
      <c r="B68" s="5"/>
      <c r="C68" s="31" t="s">
        <v>33</v>
      </c>
      <c r="D68" s="5"/>
      <c r="E68" s="20" t="s">
        <v>197</v>
      </c>
      <c r="F68" s="5"/>
      <c r="G68" s="5"/>
      <c r="H68" s="5"/>
      <c r="I68" s="32">
        <f>0+Q68</f>
        <v>134904</v>
      </c>
      <c r="O68">
        <f>0+R68</f>
        <v>28329.84</v>
      </c>
      <c r="Q68">
        <f>0+I69+I73</f>
        <v>134904</v>
      </c>
      <c r="R68">
        <f>0+O69+O73</f>
        <v>28329.84</v>
      </c>
    </row>
    <row r="69" spans="1:16" ht="12.75">
      <c r="A69" s="18" t="s">
        <v>45</v>
      </c>
      <c r="B69" s="22" t="s">
        <v>84</v>
      </c>
      <c r="C69" s="22" t="s">
        <v>467</v>
      </c>
      <c r="D69" s="18" t="s">
        <v>47</v>
      </c>
      <c r="E69" s="23" t="s">
        <v>468</v>
      </c>
      <c r="F69" s="24" t="s">
        <v>131</v>
      </c>
      <c r="G69" s="25">
        <v>50.4</v>
      </c>
      <c r="H69" s="25">
        <v>2410</v>
      </c>
      <c r="I69" s="25">
        <f>ROUND(ROUND(H69,2)*ROUND(G69,2),2)</f>
        <v>121464</v>
      </c>
      <c r="O69">
        <f>(I69*21)/100</f>
        <v>25507.44</v>
      </c>
      <c r="P69" t="s">
        <v>22</v>
      </c>
    </row>
    <row r="70" spans="1:5" ht="25.5">
      <c r="A70" s="26" t="s">
        <v>50</v>
      </c>
      <c r="E70" s="27" t="s">
        <v>469</v>
      </c>
    </row>
    <row r="71" spans="1:5" ht="12.75">
      <c r="A71" s="28" t="s">
        <v>52</v>
      </c>
      <c r="E71" s="29" t="s">
        <v>549</v>
      </c>
    </row>
    <row r="72" spans="1:5" ht="318.75">
      <c r="A72" t="s">
        <v>53</v>
      </c>
      <c r="E72" s="27" t="s">
        <v>322</v>
      </c>
    </row>
    <row r="73" spans="1:16" ht="12.75">
      <c r="A73" s="18" t="s">
        <v>45</v>
      </c>
      <c r="B73" s="22" t="s">
        <v>86</v>
      </c>
      <c r="C73" s="22" t="s">
        <v>332</v>
      </c>
      <c r="D73" s="18" t="s">
        <v>47</v>
      </c>
      <c r="E73" s="23" t="s">
        <v>333</v>
      </c>
      <c r="F73" s="24" t="s">
        <v>131</v>
      </c>
      <c r="G73" s="25">
        <v>3</v>
      </c>
      <c r="H73" s="25">
        <v>4480</v>
      </c>
      <c r="I73" s="25">
        <f>ROUND(ROUND(H73,2)*ROUND(G73,2),2)</f>
        <v>13440</v>
      </c>
      <c r="O73">
        <f>(I73*21)/100</f>
        <v>2822.4</v>
      </c>
      <c r="P73" t="s">
        <v>22</v>
      </c>
    </row>
    <row r="74" spans="1:5" ht="25.5">
      <c r="A74" s="26" t="s">
        <v>50</v>
      </c>
      <c r="E74" s="27" t="s">
        <v>471</v>
      </c>
    </row>
    <row r="75" spans="1:5" ht="12.75">
      <c r="A75" s="28" t="s">
        <v>52</v>
      </c>
      <c r="E75" s="29" t="s">
        <v>550</v>
      </c>
    </row>
    <row r="76" spans="1:5" ht="89.25">
      <c r="A76" t="s">
        <v>53</v>
      </c>
      <c r="E76" s="27" t="s">
        <v>204</v>
      </c>
    </row>
    <row r="77" spans="1:18" ht="12.75" customHeight="1">
      <c r="A77" s="5" t="s">
        <v>43</v>
      </c>
      <c r="B77" s="5"/>
      <c r="C77" s="31" t="s">
        <v>35</v>
      </c>
      <c r="D77" s="5"/>
      <c r="E77" s="20" t="s">
        <v>114</v>
      </c>
      <c r="F77" s="5"/>
      <c r="G77" s="5"/>
      <c r="H77" s="5"/>
      <c r="I77" s="32">
        <f>0+Q77</f>
        <v>22848</v>
      </c>
      <c r="O77">
        <f>0+R77</f>
        <v>4798.08</v>
      </c>
      <c r="Q77">
        <f>0+I78</f>
        <v>22848</v>
      </c>
      <c r="R77">
        <f>0+O78</f>
        <v>4798.08</v>
      </c>
    </row>
    <row r="78" spans="1:16" ht="12.75">
      <c r="A78" s="18" t="s">
        <v>45</v>
      </c>
      <c r="B78" s="22" t="s">
        <v>88</v>
      </c>
      <c r="C78" s="22" t="s">
        <v>473</v>
      </c>
      <c r="D78" s="18" t="s">
        <v>47</v>
      </c>
      <c r="E78" s="23" t="s">
        <v>474</v>
      </c>
      <c r="F78" s="24" t="s">
        <v>194</v>
      </c>
      <c r="G78" s="25">
        <v>168</v>
      </c>
      <c r="H78" s="25">
        <v>136</v>
      </c>
      <c r="I78" s="25">
        <f>ROUND(ROUND(H78,2)*ROUND(G78,2),2)</f>
        <v>22848</v>
      </c>
      <c r="O78">
        <f>(I78*21)/100</f>
        <v>4798.08</v>
      </c>
      <c r="P78" t="s">
        <v>22</v>
      </c>
    </row>
    <row r="79" spans="1:5" ht="12.75">
      <c r="A79" s="26" t="s">
        <v>50</v>
      </c>
      <c r="E79" s="27" t="s">
        <v>475</v>
      </c>
    </row>
    <row r="80" spans="1:5" ht="12.75">
      <c r="A80" s="28" t="s">
        <v>52</v>
      </c>
      <c r="E80" s="29" t="s">
        <v>47</v>
      </c>
    </row>
    <row r="81" spans="1:5" ht="140.25">
      <c r="A81" t="s">
        <v>53</v>
      </c>
      <c r="E81" s="27" t="s">
        <v>208</v>
      </c>
    </row>
    <row r="82" spans="1:18" ht="12.75" customHeight="1">
      <c r="A82" s="5" t="s">
        <v>43</v>
      </c>
      <c r="B82" s="5"/>
      <c r="C82" s="31" t="s">
        <v>65</v>
      </c>
      <c r="D82" s="5"/>
      <c r="E82" s="20" t="s">
        <v>476</v>
      </c>
      <c r="F82" s="5"/>
      <c r="G82" s="5"/>
      <c r="H82" s="5"/>
      <c r="I82" s="32">
        <f>0+Q82</f>
        <v>147419.45</v>
      </c>
      <c r="O82">
        <f>0+R82</f>
        <v>30958.0845</v>
      </c>
      <c r="Q82">
        <f>0+I83+I87+I91</f>
        <v>147419.45</v>
      </c>
      <c r="R82">
        <f>0+O83+O87+O91</f>
        <v>30958.0845</v>
      </c>
    </row>
    <row r="83" spans="1:16" ht="25.5">
      <c r="A83" s="18" t="s">
        <v>45</v>
      </c>
      <c r="B83" s="22" t="s">
        <v>92</v>
      </c>
      <c r="C83" s="22" t="s">
        <v>477</v>
      </c>
      <c r="D83" s="18" t="s">
        <v>47</v>
      </c>
      <c r="E83" s="23" t="s">
        <v>478</v>
      </c>
      <c r="F83" s="24" t="s">
        <v>121</v>
      </c>
      <c r="G83" s="25">
        <v>358.8</v>
      </c>
      <c r="H83" s="25">
        <v>101</v>
      </c>
      <c r="I83" s="25">
        <f>ROUND(ROUND(H83,2)*ROUND(G83,2),2)</f>
        <v>36238.8</v>
      </c>
      <c r="O83">
        <f>(I83*21)/100</f>
        <v>7610.148</v>
      </c>
      <c r="P83" t="s">
        <v>22</v>
      </c>
    </row>
    <row r="84" spans="1:5" ht="12.75">
      <c r="A84" s="26" t="s">
        <v>50</v>
      </c>
      <c r="E84" s="27" t="s">
        <v>479</v>
      </c>
    </row>
    <row r="85" spans="1:5" ht="12.75">
      <c r="A85" s="28" t="s">
        <v>52</v>
      </c>
      <c r="E85" s="29" t="s">
        <v>551</v>
      </c>
    </row>
    <row r="86" spans="1:5" ht="293.25">
      <c r="A86" t="s">
        <v>53</v>
      </c>
      <c r="E86" s="27" t="s">
        <v>481</v>
      </c>
    </row>
    <row r="87" spans="1:16" ht="25.5">
      <c r="A87" s="18" t="s">
        <v>45</v>
      </c>
      <c r="B87" s="22" t="s">
        <v>98</v>
      </c>
      <c r="C87" s="22" t="s">
        <v>482</v>
      </c>
      <c r="D87" s="18" t="s">
        <v>47</v>
      </c>
      <c r="E87" s="23" t="s">
        <v>483</v>
      </c>
      <c r="F87" s="24" t="s">
        <v>121</v>
      </c>
      <c r="G87" s="25">
        <v>33.55</v>
      </c>
      <c r="H87" s="25">
        <v>203</v>
      </c>
      <c r="I87" s="25">
        <f>ROUND(ROUND(H87,2)*ROUND(G87,2),2)</f>
        <v>6810.65</v>
      </c>
      <c r="O87">
        <f>(I87*21)/100</f>
        <v>1430.2365</v>
      </c>
      <c r="P87" t="s">
        <v>22</v>
      </c>
    </row>
    <row r="88" spans="1:5" ht="12.75">
      <c r="A88" s="26" t="s">
        <v>50</v>
      </c>
      <c r="E88" s="27" t="s">
        <v>484</v>
      </c>
    </row>
    <row r="89" spans="1:5" ht="12.75">
      <c r="A89" s="28" t="s">
        <v>52</v>
      </c>
      <c r="E89" s="29" t="s">
        <v>552</v>
      </c>
    </row>
    <row r="90" spans="1:5" ht="293.25">
      <c r="A90" t="s">
        <v>53</v>
      </c>
      <c r="E90" s="27" t="s">
        <v>481</v>
      </c>
    </row>
    <row r="91" spans="1:16" ht="12.75">
      <c r="A91" s="18" t="s">
        <v>45</v>
      </c>
      <c r="B91" s="22" t="s">
        <v>100</v>
      </c>
      <c r="C91" s="22" t="s">
        <v>486</v>
      </c>
      <c r="D91" s="18" t="s">
        <v>47</v>
      </c>
      <c r="E91" s="23" t="s">
        <v>487</v>
      </c>
      <c r="F91" s="24" t="s">
        <v>121</v>
      </c>
      <c r="G91" s="25">
        <v>294</v>
      </c>
      <c r="H91" s="25">
        <v>355</v>
      </c>
      <c r="I91" s="25">
        <f>ROUND(ROUND(H91,2)*ROUND(G91,2),2)</f>
        <v>104370</v>
      </c>
      <c r="O91">
        <f>(I91*21)/100</f>
        <v>21917.7</v>
      </c>
      <c r="P91" t="s">
        <v>22</v>
      </c>
    </row>
    <row r="92" spans="1:5" ht="12.75">
      <c r="A92" s="26" t="s">
        <v>50</v>
      </c>
      <c r="E92" s="27" t="s">
        <v>488</v>
      </c>
    </row>
    <row r="93" spans="1:5" ht="12.75">
      <c r="A93" s="28" t="s">
        <v>52</v>
      </c>
      <c r="E93" s="29" t="s">
        <v>553</v>
      </c>
    </row>
    <row r="94" spans="1:5" ht="51">
      <c r="A94" t="s">
        <v>53</v>
      </c>
      <c r="E94" s="27" t="s">
        <v>490</v>
      </c>
    </row>
    <row r="95" spans="1:18" ht="12.75" customHeight="1">
      <c r="A95" s="5" t="s">
        <v>43</v>
      </c>
      <c r="B95" s="5"/>
      <c r="C95" s="31" t="s">
        <v>40</v>
      </c>
      <c r="D95" s="5"/>
      <c r="E95" s="20" t="s">
        <v>226</v>
      </c>
      <c r="F95" s="5"/>
      <c r="G95" s="5"/>
      <c r="H95" s="5"/>
      <c r="I95" s="32">
        <f>0+Q95</f>
        <v>516144.11</v>
      </c>
      <c r="O95">
        <f>0+R95</f>
        <v>108390.26310000001</v>
      </c>
      <c r="Q95">
        <f>0+I96+I100+I104+I108+I112+I116</f>
        <v>516144.11</v>
      </c>
      <c r="R95">
        <f>0+O96+O100+O104+O108+O112+O116</f>
        <v>108390.26310000001</v>
      </c>
    </row>
    <row r="96" spans="1:16" ht="25.5">
      <c r="A96" s="18" t="s">
        <v>45</v>
      </c>
      <c r="B96" s="22" t="s">
        <v>102</v>
      </c>
      <c r="C96" s="22" t="s">
        <v>491</v>
      </c>
      <c r="D96" s="18" t="s">
        <v>47</v>
      </c>
      <c r="E96" s="23" t="s">
        <v>492</v>
      </c>
      <c r="F96" s="24" t="s">
        <v>194</v>
      </c>
      <c r="G96" s="25">
        <v>168</v>
      </c>
      <c r="H96" s="25">
        <v>2850</v>
      </c>
      <c r="I96" s="25">
        <f>ROUND(ROUND(H96,2)*ROUND(G96,2),2)</f>
        <v>478800</v>
      </c>
      <c r="O96">
        <f>(I96*21)/100</f>
        <v>100548</v>
      </c>
      <c r="P96" t="s">
        <v>22</v>
      </c>
    </row>
    <row r="97" spans="1:5" ht="12.75">
      <c r="A97" s="26" t="s">
        <v>50</v>
      </c>
      <c r="E97" s="27" t="s">
        <v>493</v>
      </c>
    </row>
    <row r="98" spans="1:5" ht="12.75">
      <c r="A98" s="28" t="s">
        <v>52</v>
      </c>
      <c r="E98" s="29" t="s">
        <v>47</v>
      </c>
    </row>
    <row r="99" spans="1:5" ht="216.75">
      <c r="A99" t="s">
        <v>53</v>
      </c>
      <c r="E99" s="27" t="s">
        <v>231</v>
      </c>
    </row>
    <row r="100" spans="1:16" ht="12.75">
      <c r="A100" s="18" t="s">
        <v>45</v>
      </c>
      <c r="B100" s="22" t="s">
        <v>108</v>
      </c>
      <c r="C100" s="22" t="s">
        <v>494</v>
      </c>
      <c r="D100" s="18" t="s">
        <v>47</v>
      </c>
      <c r="E100" s="23" t="s">
        <v>495</v>
      </c>
      <c r="F100" s="24" t="s">
        <v>121</v>
      </c>
      <c r="G100" s="25">
        <v>44.02</v>
      </c>
      <c r="H100" s="25">
        <v>136</v>
      </c>
      <c r="I100" s="25">
        <f>ROUND(ROUND(H100,2)*ROUND(G100,2),2)</f>
        <v>5986.72</v>
      </c>
      <c r="O100">
        <f>(I100*21)/100</f>
        <v>1257.2112000000002</v>
      </c>
      <c r="P100" t="s">
        <v>22</v>
      </c>
    </row>
    <row r="101" spans="1:5" ht="12.75">
      <c r="A101" s="26" t="s">
        <v>50</v>
      </c>
      <c r="E101" s="27" t="s">
        <v>47</v>
      </c>
    </row>
    <row r="102" spans="1:5" ht="12.75">
      <c r="A102" s="28" t="s">
        <v>52</v>
      </c>
      <c r="E102" s="29" t="s">
        <v>554</v>
      </c>
    </row>
    <row r="103" spans="1:5" ht="38.25">
      <c r="A103" t="s">
        <v>53</v>
      </c>
      <c r="E103" s="27" t="s">
        <v>190</v>
      </c>
    </row>
    <row r="104" spans="1:16" ht="12.75">
      <c r="A104" s="18" t="s">
        <v>45</v>
      </c>
      <c r="B104" s="22" t="s">
        <v>110</v>
      </c>
      <c r="C104" s="22" t="s">
        <v>497</v>
      </c>
      <c r="D104" s="18" t="s">
        <v>47</v>
      </c>
      <c r="E104" s="23" t="s">
        <v>498</v>
      </c>
      <c r="F104" s="24" t="s">
        <v>131</v>
      </c>
      <c r="G104" s="25">
        <v>0.04</v>
      </c>
      <c r="H104" s="25">
        <v>350800</v>
      </c>
      <c r="I104" s="25">
        <f>ROUND(ROUND(H104,2)*ROUND(G104,2),2)</f>
        <v>14032</v>
      </c>
      <c r="O104">
        <f>(I104*21)/100</f>
        <v>2946.72</v>
      </c>
      <c r="P104" t="s">
        <v>22</v>
      </c>
    </row>
    <row r="105" spans="1:5" ht="12.75">
      <c r="A105" s="26" t="s">
        <v>50</v>
      </c>
      <c r="E105" s="27" t="s">
        <v>499</v>
      </c>
    </row>
    <row r="106" spans="1:5" ht="25.5">
      <c r="A106" s="28" t="s">
        <v>52</v>
      </c>
      <c r="E106" s="29" t="s">
        <v>555</v>
      </c>
    </row>
    <row r="107" spans="1:5" ht="38.25">
      <c r="A107" t="s">
        <v>53</v>
      </c>
      <c r="E107" s="27" t="s">
        <v>190</v>
      </c>
    </row>
    <row r="108" spans="1:16" ht="12.75">
      <c r="A108" s="18" t="s">
        <v>45</v>
      </c>
      <c r="B108" s="22" t="s">
        <v>216</v>
      </c>
      <c r="C108" s="22" t="s">
        <v>501</v>
      </c>
      <c r="D108" s="18" t="s">
        <v>47</v>
      </c>
      <c r="E108" s="23" t="s">
        <v>502</v>
      </c>
      <c r="F108" s="24" t="s">
        <v>194</v>
      </c>
      <c r="G108" s="25">
        <v>20.13</v>
      </c>
      <c r="H108" s="25">
        <v>103</v>
      </c>
      <c r="I108" s="25">
        <f>ROUND(ROUND(H108,2)*ROUND(G108,2),2)</f>
        <v>2073.39</v>
      </c>
      <c r="O108">
        <f>(I108*21)/100</f>
        <v>435.41189999999995</v>
      </c>
      <c r="P108" t="s">
        <v>22</v>
      </c>
    </row>
    <row r="109" spans="1:5" ht="25.5">
      <c r="A109" s="26" t="s">
        <v>50</v>
      </c>
      <c r="E109" s="27" t="s">
        <v>503</v>
      </c>
    </row>
    <row r="110" spans="1:5" ht="12.75">
      <c r="A110" s="28" t="s">
        <v>52</v>
      </c>
      <c r="E110" s="29" t="s">
        <v>556</v>
      </c>
    </row>
    <row r="111" spans="1:5" ht="38.25">
      <c r="A111" t="s">
        <v>53</v>
      </c>
      <c r="E111" s="27" t="s">
        <v>190</v>
      </c>
    </row>
    <row r="112" spans="1:16" ht="12.75">
      <c r="A112" s="18" t="s">
        <v>45</v>
      </c>
      <c r="B112" s="22" t="s">
        <v>221</v>
      </c>
      <c r="C112" s="22" t="s">
        <v>505</v>
      </c>
      <c r="D112" s="18" t="s">
        <v>47</v>
      </c>
      <c r="E112" s="23" t="s">
        <v>506</v>
      </c>
      <c r="F112" s="24" t="s">
        <v>70</v>
      </c>
      <c r="G112" s="25">
        <v>8</v>
      </c>
      <c r="H112" s="25">
        <v>1650</v>
      </c>
      <c r="I112" s="25">
        <f>ROUND(ROUND(H112,2)*ROUND(G112,2),2)</f>
        <v>13200</v>
      </c>
      <c r="O112">
        <f>(I112*21)/100</f>
        <v>2772</v>
      </c>
      <c r="P112" t="s">
        <v>22</v>
      </c>
    </row>
    <row r="113" spans="1:5" ht="12.75">
      <c r="A113" s="26" t="s">
        <v>50</v>
      </c>
      <c r="E113" s="27" t="s">
        <v>507</v>
      </c>
    </row>
    <row r="114" spans="1:5" ht="12.75">
      <c r="A114" s="28" t="s">
        <v>52</v>
      </c>
      <c r="E114" s="29" t="s">
        <v>47</v>
      </c>
    </row>
    <row r="115" spans="1:5" ht="38.25">
      <c r="A115" t="s">
        <v>53</v>
      </c>
      <c r="E115" s="27" t="s">
        <v>367</v>
      </c>
    </row>
    <row r="116" spans="1:16" ht="12.75">
      <c r="A116" s="18" t="s">
        <v>45</v>
      </c>
      <c r="B116" s="22" t="s">
        <v>227</v>
      </c>
      <c r="C116" s="22" t="s">
        <v>508</v>
      </c>
      <c r="D116" s="18" t="s">
        <v>47</v>
      </c>
      <c r="E116" s="23" t="s">
        <v>509</v>
      </c>
      <c r="F116" s="24" t="s">
        <v>70</v>
      </c>
      <c r="G116" s="25">
        <v>27</v>
      </c>
      <c r="H116" s="25">
        <v>76</v>
      </c>
      <c r="I116" s="25">
        <f>ROUND(ROUND(H116,2)*ROUND(G116,2),2)</f>
        <v>2052</v>
      </c>
      <c r="O116">
        <f>(I116*21)/100</f>
        <v>430.92</v>
      </c>
      <c r="P116" t="s">
        <v>22</v>
      </c>
    </row>
    <row r="117" spans="1:5" ht="12.75">
      <c r="A117" s="26" t="s">
        <v>50</v>
      </c>
      <c r="E117" s="27" t="s">
        <v>510</v>
      </c>
    </row>
    <row r="118" spans="1:5" ht="12.75">
      <c r="A118" s="28" t="s">
        <v>52</v>
      </c>
      <c r="E118" s="29" t="s">
        <v>47</v>
      </c>
    </row>
    <row r="119" spans="1:5" ht="409.5">
      <c r="A119" t="s">
        <v>53</v>
      </c>
      <c r="E119" s="27" t="s">
        <v>511</v>
      </c>
    </row>
  </sheetData>
  <sheetProtection/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Tomášková Lenka</cp:lastModifiedBy>
  <dcterms:modified xsi:type="dcterms:W3CDTF">2018-05-22T11:08:46Z</dcterms:modified>
  <cp:category/>
  <cp:version/>
  <cp:contentType/>
  <cp:contentStatus/>
</cp:coreProperties>
</file>